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Users\kelemenovai\Desktop\DOKUMENTY  KROS\"/>
    </mc:Choice>
  </mc:AlternateContent>
  <bookViews>
    <workbookView xWindow="0" yWindow="0" windowWidth="0" windowHeight="0"/>
  </bookViews>
  <sheets>
    <sheet name="Rekapitulace stavby" sheetId="1" r:id="rId1"/>
    <sheet name="01 - oprava koupelen" sheetId="2" r:id="rId2"/>
  </sheets>
  <definedNames>
    <definedName name="_xlnm.Print_Area" localSheetId="0">'Rekapitulace stavby'!$D$4:$AO$76,'Rekapitulace stavby'!$C$82:$AQ$96</definedName>
    <definedName name="_xlnm.Print_Titles" localSheetId="0">'Rekapitulace stavby'!$92:$92</definedName>
    <definedName name="_xlnm._FilterDatabase" localSheetId="1" hidden="1">'01 - oprava koupelen'!$C$125:$K$232</definedName>
    <definedName name="_xlnm.Print_Area" localSheetId="1">'01 - oprava koupelen'!$C$113:$K$232</definedName>
    <definedName name="_xlnm.Print_Titles" localSheetId="1">'01 - oprava koupelen'!$125:$125</definedName>
  </definedNames>
  <calcPr/>
</workbook>
</file>

<file path=xl/calcChain.xml><?xml version="1.0" encoding="utf-8"?>
<calcChain xmlns="http://schemas.openxmlformats.org/spreadsheetml/2006/main">
  <c i="2" l="1" r="J37"/>
  <c r="J36"/>
  <c i="1" r="AY95"/>
  <c i="2" r="J35"/>
  <c i="1" r="AX95"/>
  <c i="2" r="BI232"/>
  <c r="BH232"/>
  <c r="BG232"/>
  <c r="BE232"/>
  <c r="T232"/>
  <c r="R232"/>
  <c r="P232"/>
  <c r="BI231"/>
  <c r="BH231"/>
  <c r="BG231"/>
  <c r="BE231"/>
  <c r="T231"/>
  <c r="R231"/>
  <c r="P231"/>
  <c r="BI230"/>
  <c r="BH230"/>
  <c r="BG230"/>
  <c r="BE230"/>
  <c r="T230"/>
  <c r="R230"/>
  <c r="P230"/>
  <c r="BI229"/>
  <c r="BH229"/>
  <c r="BG229"/>
  <c r="BE229"/>
  <c r="T229"/>
  <c r="R229"/>
  <c r="P229"/>
  <c r="BI227"/>
  <c r="BH227"/>
  <c r="BG227"/>
  <c r="BE227"/>
  <c r="T227"/>
  <c r="R227"/>
  <c r="P227"/>
  <c r="BI219"/>
  <c r="BH219"/>
  <c r="BG219"/>
  <c r="BE219"/>
  <c r="T219"/>
  <c r="R219"/>
  <c r="P219"/>
  <c r="BI217"/>
  <c r="BH217"/>
  <c r="BG217"/>
  <c r="BE217"/>
  <c r="T217"/>
  <c r="R217"/>
  <c r="P217"/>
  <c r="BI216"/>
  <c r="BH216"/>
  <c r="BG216"/>
  <c r="BE216"/>
  <c r="T216"/>
  <c r="R216"/>
  <c r="P216"/>
  <c r="BI215"/>
  <c r="BH215"/>
  <c r="BG215"/>
  <c r="BE215"/>
  <c r="T215"/>
  <c r="R215"/>
  <c r="P215"/>
  <c r="BI213"/>
  <c r="BH213"/>
  <c r="BG213"/>
  <c r="BE213"/>
  <c r="T213"/>
  <c r="R213"/>
  <c r="P213"/>
  <c r="BI212"/>
  <c r="BH212"/>
  <c r="BG212"/>
  <c r="BE212"/>
  <c r="T212"/>
  <c r="R212"/>
  <c r="P212"/>
  <c r="BI209"/>
  <c r="BH209"/>
  <c r="BG209"/>
  <c r="BE209"/>
  <c r="T209"/>
  <c r="R209"/>
  <c r="P209"/>
  <c r="BI203"/>
  <c r="BH203"/>
  <c r="BG203"/>
  <c r="BE203"/>
  <c r="T203"/>
  <c r="R203"/>
  <c r="P203"/>
  <c r="BI197"/>
  <c r="BH197"/>
  <c r="BG197"/>
  <c r="BE197"/>
  <c r="T197"/>
  <c r="R197"/>
  <c r="P197"/>
  <c r="BI195"/>
  <c r="BH195"/>
  <c r="BG195"/>
  <c r="BE195"/>
  <c r="T195"/>
  <c r="R195"/>
  <c r="P195"/>
  <c r="BI194"/>
  <c r="BH194"/>
  <c r="BG194"/>
  <c r="BE194"/>
  <c r="T194"/>
  <c r="R194"/>
  <c r="P194"/>
  <c r="BI192"/>
  <c r="BH192"/>
  <c r="BG192"/>
  <c r="BE192"/>
  <c r="T192"/>
  <c r="R192"/>
  <c r="P192"/>
  <c r="BI187"/>
  <c r="BH187"/>
  <c r="BG187"/>
  <c r="BE187"/>
  <c r="T187"/>
  <c r="R187"/>
  <c r="P187"/>
  <c r="BI186"/>
  <c r="BH186"/>
  <c r="BG186"/>
  <c r="BE186"/>
  <c r="T186"/>
  <c r="R186"/>
  <c r="P186"/>
  <c r="BI185"/>
  <c r="BH185"/>
  <c r="BG185"/>
  <c r="BE185"/>
  <c r="T185"/>
  <c r="R185"/>
  <c r="P185"/>
  <c r="BI183"/>
  <c r="BH183"/>
  <c r="BG183"/>
  <c r="BE183"/>
  <c r="T183"/>
  <c r="R183"/>
  <c r="P183"/>
  <c r="BI182"/>
  <c r="BH182"/>
  <c r="BG182"/>
  <c r="BE182"/>
  <c r="T182"/>
  <c r="R182"/>
  <c r="P182"/>
  <c r="BI177"/>
  <c r="BH177"/>
  <c r="BG177"/>
  <c r="BE177"/>
  <c r="T177"/>
  <c r="R177"/>
  <c r="P177"/>
  <c r="BI175"/>
  <c r="BH175"/>
  <c r="BG175"/>
  <c r="BE175"/>
  <c r="T175"/>
  <c r="R175"/>
  <c r="P175"/>
  <c r="BI174"/>
  <c r="BH174"/>
  <c r="BG174"/>
  <c r="BE174"/>
  <c r="T174"/>
  <c r="R174"/>
  <c r="P174"/>
  <c r="BI173"/>
  <c r="BH173"/>
  <c r="BG173"/>
  <c r="BE173"/>
  <c r="T173"/>
  <c r="R173"/>
  <c r="P173"/>
  <c r="BI171"/>
  <c r="BH171"/>
  <c r="BG171"/>
  <c r="BE171"/>
  <c r="T171"/>
  <c r="R171"/>
  <c r="P171"/>
  <c r="BI166"/>
  <c r="BH166"/>
  <c r="BG166"/>
  <c r="BE166"/>
  <c r="T166"/>
  <c r="R166"/>
  <c r="P166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0"/>
  <c r="BH150"/>
  <c r="BG150"/>
  <c r="BE150"/>
  <c r="T150"/>
  <c r="R150"/>
  <c r="P150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5"/>
  <c r="BH135"/>
  <c r="BG135"/>
  <c r="BE135"/>
  <c r="T135"/>
  <c r="R135"/>
  <c r="P135"/>
  <c r="BI133"/>
  <c r="BH133"/>
  <c r="BG133"/>
  <c r="BE133"/>
  <c r="T133"/>
  <c r="R133"/>
  <c r="P133"/>
  <c r="BI132"/>
  <c r="BH132"/>
  <c r="BG132"/>
  <c r="BE132"/>
  <c r="T132"/>
  <c r="R132"/>
  <c r="P132"/>
  <c r="BI130"/>
  <c r="BH130"/>
  <c r="BG130"/>
  <c r="BE130"/>
  <c r="T130"/>
  <c r="R130"/>
  <c r="P130"/>
  <c r="BI129"/>
  <c r="BH129"/>
  <c r="BG129"/>
  <c r="BE129"/>
  <c r="T129"/>
  <c r="R129"/>
  <c r="P129"/>
  <c r="F120"/>
  <c r="E118"/>
  <c r="F89"/>
  <c r="E87"/>
  <c r="J24"/>
  <c r="E24"/>
  <c r="J123"/>
  <c r="J23"/>
  <c r="J21"/>
  <c r="E21"/>
  <c r="J122"/>
  <c r="J20"/>
  <c r="J18"/>
  <c r="E18"/>
  <c r="F92"/>
  <c r="J17"/>
  <c r="J15"/>
  <c r="E15"/>
  <c r="F122"/>
  <c r="J14"/>
  <c r="J12"/>
  <c r="J120"/>
  <c r="E7"/>
  <c r="E116"/>
  <c i="1" r="L90"/>
  <c r="AM90"/>
  <c r="AM89"/>
  <c r="L89"/>
  <c r="AM87"/>
  <c r="L87"/>
  <c r="L85"/>
  <c r="L84"/>
  <c i="2" r="J216"/>
  <c r="J145"/>
  <c r="BK139"/>
  <c r="BK133"/>
  <c r="BK217"/>
  <c r="J183"/>
  <c r="J177"/>
  <c r="J174"/>
  <c r="J171"/>
  <c r="J161"/>
  <c r="J159"/>
  <c r="BK156"/>
  <c r="BK154"/>
  <c r="BK152"/>
  <c r="BK148"/>
  <c r="BK143"/>
  <c r="J138"/>
  <c r="J130"/>
  <c r="J230"/>
  <c r="BK186"/>
  <c r="J217"/>
  <c r="J209"/>
  <c r="J197"/>
  <c r="BK192"/>
  <c r="BK185"/>
  <c r="BK230"/>
  <c r="J212"/>
  <c r="J147"/>
  <c r="J146"/>
  <c r="BK141"/>
  <c r="J135"/>
  <c r="J129"/>
  <c r="BK183"/>
  <c r="J182"/>
  <c r="J175"/>
  <c r="BK171"/>
  <c r="BK161"/>
  <c r="BK159"/>
  <c r="J158"/>
  <c r="J155"/>
  <c r="J153"/>
  <c r="BK150"/>
  <c r="BK146"/>
  <c r="J141"/>
  <c r="J133"/>
  <c r="BK232"/>
  <c r="BK227"/>
  <c i="1" r="AS94"/>
  <c i="2" r="BK215"/>
  <c r="J203"/>
  <c r="BK194"/>
  <c r="BK187"/>
  <c r="J231"/>
  <c r="BK213"/>
  <c r="J187"/>
  <c r="J143"/>
  <c r="BK140"/>
  <c r="J132"/>
  <c r="J185"/>
  <c r="BK177"/>
  <c r="BK174"/>
  <c r="J173"/>
  <c r="J166"/>
  <c r="J160"/>
  <c r="J156"/>
  <c r="J154"/>
  <c r="J152"/>
  <c r="BK147"/>
  <c r="BK142"/>
  <c r="J139"/>
  <c r="BK132"/>
  <c r="J232"/>
  <c r="J227"/>
  <c r="BK209"/>
  <c r="BK197"/>
  <c r="J195"/>
  <c r="J192"/>
  <c r="BK231"/>
  <c r="J215"/>
  <c r="BK212"/>
  <c r="J148"/>
  <c r="J142"/>
  <c r="BK138"/>
  <c r="BK130"/>
  <c r="BK216"/>
  <c r="BK182"/>
  <c r="BK175"/>
  <c r="BK173"/>
  <c r="BK166"/>
  <c r="BK160"/>
  <c r="BK158"/>
  <c r="BK155"/>
  <c r="BK153"/>
  <c r="J150"/>
  <c r="BK145"/>
  <c r="J140"/>
  <c r="BK135"/>
  <c r="BK129"/>
  <c r="J229"/>
  <c r="BK219"/>
  <c r="J219"/>
  <c r="BK203"/>
  <c r="BK195"/>
  <c r="J194"/>
  <c r="J186"/>
  <c r="BK229"/>
  <c r="J213"/>
  <c l="1" r="BK137"/>
  <c r="BK144"/>
  <c r="J144"/>
  <c r="J101"/>
  <c r="BK149"/>
  <c r="J149"/>
  <c r="J102"/>
  <c r="R149"/>
  <c r="T157"/>
  <c r="BK214"/>
  <c r="J214"/>
  <c r="J105"/>
  <c r="BK228"/>
  <c r="J228"/>
  <c r="J106"/>
  <c r="R128"/>
  <c r="R127"/>
  <c r="T137"/>
  <c r="T144"/>
  <c r="T149"/>
  <c r="BK184"/>
  <c r="J184"/>
  <c r="J104"/>
  <c r="R214"/>
  <c r="P128"/>
  <c r="P127"/>
  <c r="R137"/>
  <c r="R136"/>
  <c r="P144"/>
  <c r="P149"/>
  <c r="R157"/>
  <c r="T184"/>
  <c r="P228"/>
  <c r="T128"/>
  <c r="T127"/>
  <c r="P137"/>
  <c r="R144"/>
  <c r="BK157"/>
  <c r="J157"/>
  <c r="J103"/>
  <c r="P184"/>
  <c r="P214"/>
  <c r="R228"/>
  <c r="BK128"/>
  <c r="J128"/>
  <c r="J98"/>
  <c r="P157"/>
  <c r="R184"/>
  <c r="T214"/>
  <c r="T228"/>
  <c r="BF209"/>
  <c r="BF212"/>
  <c r="BF213"/>
  <c r="BF227"/>
  <c r="BF230"/>
  <c r="BF231"/>
  <c r="BF186"/>
  <c r="BF192"/>
  <c r="BF194"/>
  <c r="BF195"/>
  <c r="BF197"/>
  <c r="BF203"/>
  <c r="BF232"/>
  <c r="BF185"/>
  <c r="BF219"/>
  <c r="BF229"/>
  <c r="E85"/>
  <c r="J89"/>
  <c r="J91"/>
  <c r="J92"/>
  <c r="F123"/>
  <c r="BF129"/>
  <c r="BF132"/>
  <c r="BF133"/>
  <c r="BF135"/>
  <c r="BF138"/>
  <c r="BF139"/>
  <c r="BF140"/>
  <c r="BF143"/>
  <c r="BF148"/>
  <c r="BF150"/>
  <c r="BF152"/>
  <c r="BF153"/>
  <c r="BF154"/>
  <c r="BF155"/>
  <c r="BF156"/>
  <c r="BF158"/>
  <c r="BF159"/>
  <c r="BF160"/>
  <c r="BF161"/>
  <c r="BF166"/>
  <c r="BF171"/>
  <c r="BF173"/>
  <c r="BF174"/>
  <c r="BF175"/>
  <c r="BF177"/>
  <c r="BF182"/>
  <c r="BF183"/>
  <c r="BF217"/>
  <c r="F91"/>
  <c r="BF130"/>
  <c r="BF141"/>
  <c r="BF142"/>
  <c r="BF145"/>
  <c r="BF146"/>
  <c r="BF147"/>
  <c r="BF187"/>
  <c r="BF215"/>
  <c r="BF216"/>
  <c r="F36"/>
  <c i="1" r="BC95"/>
  <c r="BC94"/>
  <c r="W32"/>
  <c i="2" r="F35"/>
  <c i="1" r="BB95"/>
  <c r="BB94"/>
  <c r="AX94"/>
  <c i="2" r="F37"/>
  <c i="1" r="BD95"/>
  <c r="BD94"/>
  <c r="W33"/>
  <c i="2" r="J33"/>
  <c i="1" r="AV95"/>
  <c i="2" r="F33"/>
  <c i="1" r="AZ95"/>
  <c r="AZ94"/>
  <c r="AV94"/>
  <c r="AK29"/>
  <c i="2" l="1" r="T136"/>
  <c r="R126"/>
  <c r="T126"/>
  <c r="P136"/>
  <c r="P126"/>
  <c i="1" r="AU95"/>
  <c i="2" r="BK136"/>
  <c r="J136"/>
  <c r="J99"/>
  <c r="BK127"/>
  <c r="BK126"/>
  <c r="J126"/>
  <c r="J96"/>
  <c r="J137"/>
  <c r="J100"/>
  <c i="1" r="W29"/>
  <c i="2" r="J34"/>
  <c i="1" r="AW95"/>
  <c r="AT95"/>
  <c i="2" r="F34"/>
  <c i="1" r="BA95"/>
  <c r="BA94"/>
  <c r="W30"/>
  <c r="W31"/>
  <c r="AY94"/>
  <c r="AU94"/>
  <c i="2" l="1" r="J127"/>
  <c r="J97"/>
  <c r="J30"/>
  <c i="1" r="AG95"/>
  <c r="AG94"/>
  <c r="AK26"/>
  <c r="AW94"/>
  <c r="AK30"/>
  <c i="2" l="1" r="J39"/>
  <c i="1" r="AK35"/>
  <c r="AN95"/>
  <c r="AT94"/>
  <c l="1" r="AN94"/>
</calcChain>
</file>

<file path=xl/sharedStrings.xml><?xml version="1.0" encoding="utf-8"?>
<sst xmlns="http://schemas.openxmlformats.org/spreadsheetml/2006/main">
  <si>
    <t>Export Komplet</t>
  </si>
  <si>
    <t/>
  </si>
  <si>
    <t>2.0</t>
  </si>
  <si>
    <t>ZAMOK</t>
  </si>
  <si>
    <t>False</t>
  </si>
  <si>
    <t>{3c13fbe4-f32c-4d2a-aef4-e0adf75f68a2}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</si>
  <si>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</si>
  <si>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</si>
  <si>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</si>
  <si>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</si>
  <si>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</si>
  <si>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</si>
  <si>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</si>
  <si>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</si>
  <si>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M024</t>
  </si>
  <si>
    <t xml:space="preserve"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</si>
  <si>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</si>
  <si>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Domov IRIS OV-Mariánské Hory</t>
  </si>
  <si>
    <t>KSO:</t>
  </si>
  <si>
    <t>CC-CZ:</t>
  </si>
  <si>
    <t>Místo:</t>
  </si>
  <si>
    <t xml:space="preserve"> </t>
  </si>
  <si>
    <t>Datum:</t>
  </si>
  <si>
    <t>24. 10. 2023</t>
  </si>
  <si>
    <t>Zadavatel:</t>
  </si>
  <si>
    <t>IČ:</t>
  </si>
  <si>
    <t>DIČ:</t>
  </si>
  <si>
    <t>Uchazeč:</t>
  </si>
  <si>
    <t>Vyplň údaj</t>
  </si>
  <si>
    <t>Projektant:</t>
  </si>
  <si>
    <t>True</t>
  </si>
  <si>
    <t>Zpracovatel: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</si>
  <si>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</si>
  <si>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</si>
  <si>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</si>
  <si>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</si>
  <si>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</si>
  <si>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</si>
  <si>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</si>
  <si>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</si>
  <si>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</si>
  <si>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</si>
  <si>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</si>
  <si>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</si>
  <si>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</si>
  <si>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</si>
  <si>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</si>
  <si>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</si>
  <si>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</si>
  <si>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</si>
  <si>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</si>
  <si>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</si>
  <si>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</si>
  <si>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</si>
  <si>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</si>
  <si>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</si>
  <si>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</si>
  <si>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</si>
  <si>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</si>
  <si>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</si>
  <si>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</si>
  <si>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</si>
  <si>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</si>
  <si>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</si>
  <si>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</si>
  <si>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</si>
  <si>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</si>
  <si>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</si>
  <si>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</si>
  <si>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</si>
  <si>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</si>
  <si>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</si>
  <si>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</si>
  <si>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</si>
  <si>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</si>
  <si>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</si>
  <si>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</si>
  <si>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</si>
  <si>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01</t>
  </si>
  <si>
    <t>oprava koupelen</t>
  </si>
  <si>
    <t>STA</t>
  </si>
  <si>
    <t>1</t>
  </si>
  <si>
    <t>{fc9b7d85-7967-4f5a-9edf-f48d3ce79554}</t>
  </si>
  <si>
    <t>KRYCÍ LIST SOUPISU PRACÍ</t>
  </si>
  <si>
    <t>Objekt:</t>
  </si>
  <si>
    <t>01 - oprava koupelen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</si>
  <si>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</si>
  <si>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</si>
  <si>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</si>
  <si>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</si>
  <si>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</si>
  <si>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</si>
  <si>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997 - Přesun sutě</t>
  </si>
  <si>
    <t>PSV - Práce a dodávky PSV</t>
  </si>
  <si>
    <t xml:space="preserve">    725 - Zdravotechnika - zařizovací předměty</t>
  </si>
  <si>
    <t xml:space="preserve">    735 - Ústřední vytápění - otopná tělesa</t>
  </si>
  <si>
    <t xml:space="preserve">    766 - Konstrukce truhlářské</t>
  </si>
  <si>
    <t xml:space="preserve">    771 - Podlahy z dlaždic</t>
  </si>
  <si>
    <t xml:space="preserve">    781 - Dokončovací práce - obklady</t>
  </si>
  <si>
    <t xml:space="preserve">    784 - Dokončovací práce - malby a tapety</t>
  </si>
  <si>
    <t>VRN - Vedlejší rozpočtové náklady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</si>
  <si>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</si>
  <si>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</si>
  <si>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</si>
  <si>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</si>
  <si>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</si>
  <si>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</si>
  <si>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</si>
  <si>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</si>
  <si>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</si>
  <si>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</si>
  <si>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</si>
  <si>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</si>
  <si>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</si>
  <si>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</si>
  <si>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</si>
  <si>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</si>
  <si>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997</t>
  </si>
  <si>
    <t>Přesun sutě</t>
  </si>
  <si>
    <t>K</t>
  </si>
  <si>
    <t>997013213</t>
  </si>
  <si>
    <t>Vnitrostaveništní doprava suti a vybouraných hmot pro budovy v přes 9 do 12 m ručně</t>
  </si>
  <si>
    <t>t</t>
  </si>
  <si>
    <t>CS ÚRS 2023 02</t>
  </si>
  <si>
    <t>4</t>
  </si>
  <si>
    <t>2</t>
  </si>
  <si>
    <t>1989173391</t>
  </si>
  <si>
    <t>997013219</t>
  </si>
  <si>
    <t>Příplatek k vnitrostaveništní dopravě suti a vybouraných hmot za zvětšenou dopravu suti ZKD 10 m</t>
  </si>
  <si>
    <t>18963349</t>
  </si>
  <si>
    <t>VV</t>
  </si>
  <si>
    <t>20,186*10 'Přepočtené koeficientem množství</t>
  </si>
  <si>
    <t>3</t>
  </si>
  <si>
    <t>997013501</t>
  </si>
  <si>
    <t>Odvoz suti a vybouraných hmot na skládku nebo meziskládku do 1 km se složením</t>
  </si>
  <si>
    <t>-1595878125</t>
  </si>
  <si>
    <t>997013509</t>
  </si>
  <si>
    <t>Příplatek k odvozu suti a vybouraných hmot na skládku ZKD 1 km přes 1 km</t>
  </si>
  <si>
    <t>1856564367</t>
  </si>
  <si>
    <t>20,186*14 'Přepočtené koeficientem množství</t>
  </si>
  <si>
    <t>5</t>
  </si>
  <si>
    <t>997013631</t>
  </si>
  <si>
    <t>Poplatek za uložení na skládce (skládkovné) stavebního odpadu směsného kód odpadu 17 09 04</t>
  </si>
  <si>
    <t>-126439023</t>
  </si>
  <si>
    <t>PSV</t>
  </si>
  <si>
    <t>Práce a dodávky PSV</t>
  </si>
  <si>
    <t>725</t>
  </si>
  <si>
    <t>Zdravotechnika - zařizovací předměty</t>
  </si>
  <si>
    <t>6</t>
  </si>
  <si>
    <t>725110814</t>
  </si>
  <si>
    <t>Demontáž klozetu Kombi</t>
  </si>
  <si>
    <t>soubor</t>
  </si>
  <si>
    <t>16</t>
  </si>
  <si>
    <t>-2106529801</t>
  </si>
  <si>
    <t>7</t>
  </si>
  <si>
    <t>725119122</t>
  </si>
  <si>
    <t>Montáž klozetových mís kombi</t>
  </si>
  <si>
    <t>kus</t>
  </si>
  <si>
    <t>1147975495</t>
  </si>
  <si>
    <t>8</t>
  </si>
  <si>
    <t>HZS2322</t>
  </si>
  <si>
    <t>Demontáž a překotvení madel</t>
  </si>
  <si>
    <t>hod</t>
  </si>
  <si>
    <t>-1463602136</t>
  </si>
  <si>
    <t>9</t>
  </si>
  <si>
    <t>M</t>
  </si>
  <si>
    <t>M2</t>
  </si>
  <si>
    <t>Sklopný úchyt tvar U s opěrnou nohou 850 mm, nerez</t>
  </si>
  <si>
    <t>32</t>
  </si>
  <si>
    <t>-1782807928</t>
  </si>
  <si>
    <t>10</t>
  </si>
  <si>
    <t>998725202</t>
  </si>
  <si>
    <t>Přesun hmot procentní pro zařizovací předměty v objektech v přes 6 do 12 m</t>
  </si>
  <si>
    <t>%</t>
  </si>
  <si>
    <t>48481255</t>
  </si>
  <si>
    <t>11</t>
  </si>
  <si>
    <t>998725292</t>
  </si>
  <si>
    <t>Příplatek k přesunu hmot procentní 725 za zvětšený přesun do 100 m</t>
  </si>
  <si>
    <t>-1270316104</t>
  </si>
  <si>
    <t>735</t>
  </si>
  <si>
    <t>Ústřední vytápění - otopná tělesa</t>
  </si>
  <si>
    <t>12</t>
  </si>
  <si>
    <t>735151811</t>
  </si>
  <si>
    <t>Demontáž otopného tělesa dl do 1500 mm</t>
  </si>
  <si>
    <t>-525162941</t>
  </si>
  <si>
    <t>13</t>
  </si>
  <si>
    <t>735159110</t>
  </si>
  <si>
    <t>Montáž otopných těles dl do 1500 mm</t>
  </si>
  <si>
    <t>-1739872847</t>
  </si>
  <si>
    <t>14</t>
  </si>
  <si>
    <t>998735202</t>
  </si>
  <si>
    <t>Přesun hmot procentní pro otopná tělesa v objektech v přes 6 do 12 m</t>
  </si>
  <si>
    <t>1006108985</t>
  </si>
  <si>
    <t>998735293</t>
  </si>
  <si>
    <t>Příplatek k přesunu hmot procentní 735 za zvětšený přesun do 500 m</t>
  </si>
  <si>
    <t>-2115182694</t>
  </si>
  <si>
    <t>766</t>
  </si>
  <si>
    <t>Konstrukce truhlářské</t>
  </si>
  <si>
    <t>766681811</t>
  </si>
  <si>
    <t xml:space="preserve">Demontáž dveřních obložkových  zárubní plochy do 2 m2 vč. demontáže dveřních křídel</t>
  </si>
  <si>
    <t>m2</t>
  </si>
  <si>
    <t>108254083</t>
  </si>
  <si>
    <t>1*2*9</t>
  </si>
  <si>
    <t>17</t>
  </si>
  <si>
    <t>766682112</t>
  </si>
  <si>
    <t>Montáž zárubní obložkových pro dveře jednokřídlové</t>
  </si>
  <si>
    <t>2018444805</t>
  </si>
  <si>
    <t>18</t>
  </si>
  <si>
    <t>766660312</t>
  </si>
  <si>
    <t>Montáž posuvných dveří jednokřídlových průchozí š přes 800 do 1200 mm do pouzdra s jednou kapsou</t>
  </si>
  <si>
    <t>502527284</t>
  </si>
  <si>
    <t>19</t>
  </si>
  <si>
    <t>M1</t>
  </si>
  <si>
    <t>Posuvné dveře s obložkovou zárubní</t>
  </si>
  <si>
    <t>1596152724</t>
  </si>
  <si>
    <t>20</t>
  </si>
  <si>
    <t>998766202</t>
  </si>
  <si>
    <t>Přesun hmot procentní pro kce truhlářské v objektech v přes 6 do 12 m</t>
  </si>
  <si>
    <t>1077506684</t>
  </si>
  <si>
    <t>998766292</t>
  </si>
  <si>
    <t>Příplatek k přesunu hmot procentní 766 za zvětšený přesun do 100 m</t>
  </si>
  <si>
    <t>-511134293</t>
  </si>
  <si>
    <t>771</t>
  </si>
  <si>
    <t>Podlahy z dlaždic</t>
  </si>
  <si>
    <t>22</t>
  </si>
  <si>
    <t>771111011</t>
  </si>
  <si>
    <t>Vysátí podkladu před pokládkou dlažby</t>
  </si>
  <si>
    <t>-1806656647</t>
  </si>
  <si>
    <t>23</t>
  </si>
  <si>
    <t>771121011</t>
  </si>
  <si>
    <t>Nátěr penetrační na podlahu</t>
  </si>
  <si>
    <t>1493304782</t>
  </si>
  <si>
    <t>24</t>
  </si>
  <si>
    <t>771151024</t>
  </si>
  <si>
    <t>Samonivelační stěrka podlah pevnosti 30 MPa tl přes 8 do 10 mm</t>
  </si>
  <si>
    <t>1641141018</t>
  </si>
  <si>
    <t>25</t>
  </si>
  <si>
    <t>771571810</t>
  </si>
  <si>
    <t>Demontáž podlah z dlaždic keramických kladených do malty</t>
  </si>
  <si>
    <t>-1477333879</t>
  </si>
  <si>
    <t>2,2*2,26*3</t>
  </si>
  <si>
    <t>2,75*2,65*3</t>
  </si>
  <si>
    <t>2,2*2,6*3</t>
  </si>
  <si>
    <t>Součet</t>
  </si>
  <si>
    <t>26</t>
  </si>
  <si>
    <t>771574439</t>
  </si>
  <si>
    <t>Montáž podlah keramických reliéfních nebo z dekorů lepených cementovým flexibilním lepidlem přes 22 do 25 ks/m2</t>
  </si>
  <si>
    <t>-1786024501</t>
  </si>
  <si>
    <t>27</t>
  </si>
  <si>
    <t>597M1</t>
  </si>
  <si>
    <t>dlažba keramická slinutá mrazuvzdorná do interiéru i exteriéru R 12 povrch reliéfní/matný tl do 10mm přes 22 do 25ks/m2</t>
  </si>
  <si>
    <t>511501958</t>
  </si>
  <si>
    <t>53,939*1,1</t>
  </si>
  <si>
    <t>28</t>
  </si>
  <si>
    <t>771577211</t>
  </si>
  <si>
    <t>Příplatek k montáži podlah keramických lepených cementovým flexibilním lepidlem za plochu do 5 m2</t>
  </si>
  <si>
    <t>1716826144</t>
  </si>
  <si>
    <t>29</t>
  </si>
  <si>
    <t>771591112</t>
  </si>
  <si>
    <t>Izolace pod dlažbu nátěrem nebo stěrkou ve dvou vrstvách</t>
  </si>
  <si>
    <t>1741085149</t>
  </si>
  <si>
    <t>30</t>
  </si>
  <si>
    <t>771591241</t>
  </si>
  <si>
    <t>Izolace těsnícími pásy vnitřní kout</t>
  </si>
  <si>
    <t>1139113348</t>
  </si>
  <si>
    <t>4*9</t>
  </si>
  <si>
    <t>31</t>
  </si>
  <si>
    <t>771591264</t>
  </si>
  <si>
    <t>Izolace těsnícími pásy mezi podlahou a stěnou</t>
  </si>
  <si>
    <t>m</t>
  </si>
  <si>
    <t>1987783887</t>
  </si>
  <si>
    <t>(2,2+2,26)*2*3</t>
  </si>
  <si>
    <t>(2,75+2,65)*2*3</t>
  </si>
  <si>
    <t>(2,2+2,6)*2*3</t>
  </si>
  <si>
    <t>998771202</t>
  </si>
  <si>
    <t>Přesun hmot procentní pro podlahy z dlaždic v objektech v přes 6 do 12 m</t>
  </si>
  <si>
    <t>-864827856</t>
  </si>
  <si>
    <t>33</t>
  </si>
  <si>
    <t>998771292</t>
  </si>
  <si>
    <t>Příplatek k přesunu hmot procentní 771 za zvětšený přesun do 100 m</t>
  </si>
  <si>
    <t>1142882178</t>
  </si>
  <si>
    <t>781</t>
  </si>
  <si>
    <t>Dokončovací práce - obklady</t>
  </si>
  <si>
    <t>34</t>
  </si>
  <si>
    <t>781111011</t>
  </si>
  <si>
    <t>Ometení (oprášení) stěny při přípravě podkladu</t>
  </si>
  <si>
    <t>-932819102</t>
  </si>
  <si>
    <t>35</t>
  </si>
  <si>
    <t>781121011</t>
  </si>
  <si>
    <t>Nátěr penetrační na stěnu</t>
  </si>
  <si>
    <t>28748204</t>
  </si>
  <si>
    <t>36</t>
  </si>
  <si>
    <t>781131112</t>
  </si>
  <si>
    <t>Izolace pod obklad nátěrem nebo stěrkou ve dvou vrstvách</t>
  </si>
  <si>
    <t>-2136015566</t>
  </si>
  <si>
    <t>(2,2+2,26)*2,1*3</t>
  </si>
  <si>
    <t>(2,75+2,65)*2,1*3</t>
  </si>
  <si>
    <t>(2,2+2,6)*2,1*3</t>
  </si>
  <si>
    <t>37</t>
  </si>
  <si>
    <t>781131232</t>
  </si>
  <si>
    <t>Izolace pod obklad těsnícími pásy pro styčné nebo dilatační spáry</t>
  </si>
  <si>
    <t>2062621118</t>
  </si>
  <si>
    <t>2,1*9</t>
  </si>
  <si>
    <t>38</t>
  </si>
  <si>
    <t>781151031</t>
  </si>
  <si>
    <t>Celoplošné vyrovnání podkladu stěrkou tl 3 mm</t>
  </si>
  <si>
    <t>86780655</t>
  </si>
  <si>
    <t>39</t>
  </si>
  <si>
    <t>781151041</t>
  </si>
  <si>
    <t>Příplatek k cenám celoplošné vyrovnání stěrkou za každý další 1 mm přes tl 3 mm</t>
  </si>
  <si>
    <t>-1383990447</t>
  </si>
  <si>
    <t>170,316*2</t>
  </si>
  <si>
    <t>40</t>
  </si>
  <si>
    <t>781471810</t>
  </si>
  <si>
    <t>Demontáž obkladů z obkladaček keramických kladených do malty</t>
  </si>
  <si>
    <t>-1973174103</t>
  </si>
  <si>
    <t>(2,2+2,26)*2*2,1*3</t>
  </si>
  <si>
    <t>(2,75+2,65)*2*2,1*3</t>
  </si>
  <si>
    <t>(2,2+2,6)*2*2,1*3</t>
  </si>
  <si>
    <t>-0,8*2*9</t>
  </si>
  <si>
    <t>41</t>
  </si>
  <si>
    <t>781474115</t>
  </si>
  <si>
    <t>Montáž obkladů vnitřních keramických hladkých přes 22 do 25 ks/m2 lepených flexibilním lepidlem</t>
  </si>
  <si>
    <t>-1762425690</t>
  </si>
  <si>
    <t>42</t>
  </si>
  <si>
    <t>59761039</t>
  </si>
  <si>
    <t>obklad keramický hladký přes 22 do 25ks/m2</t>
  </si>
  <si>
    <t>2067796309</t>
  </si>
  <si>
    <t>170,316*1,1</t>
  </si>
  <si>
    <t>187,348*1,1 'Přepočtené koeficientem množství</t>
  </si>
  <si>
    <t>43</t>
  </si>
  <si>
    <t>998781202</t>
  </si>
  <si>
    <t>Přesun hmot procentní pro obklady keramické v objektech v přes 6 do 12 m</t>
  </si>
  <si>
    <t>-630643141</t>
  </si>
  <si>
    <t>44</t>
  </si>
  <si>
    <t>998781292</t>
  </si>
  <si>
    <t>Příplatek k přesunu hmot procentní 781 za zvětšený přesun do 100 m</t>
  </si>
  <si>
    <t>862997540</t>
  </si>
  <si>
    <t>784</t>
  </si>
  <si>
    <t>Dokončovací práce - malby a tapety</t>
  </si>
  <si>
    <t>45</t>
  </si>
  <si>
    <t>784111011</t>
  </si>
  <si>
    <t>Obroušení podkladu omítnutého v místnostech v do 3,80 m</t>
  </si>
  <si>
    <t>254884226</t>
  </si>
  <si>
    <t>46</t>
  </si>
  <si>
    <t>784171101</t>
  </si>
  <si>
    <t>Zakrytí vnitřních podlah včetně pozdějšího odkrytí</t>
  </si>
  <si>
    <t>121723457</t>
  </si>
  <si>
    <t>47</t>
  </si>
  <si>
    <t>58124844</t>
  </si>
  <si>
    <t>fólie pro malířské potřeby zakrývací tl 25µ 4x5m</t>
  </si>
  <si>
    <t>934022655</t>
  </si>
  <si>
    <t>53,939*1,15</t>
  </si>
  <si>
    <t>48</t>
  </si>
  <si>
    <t>784181101</t>
  </si>
  <si>
    <t>Základní akrylátová jednonásobná bezbarvá penetrace podkladu v místnostech v do 3,80 m</t>
  </si>
  <si>
    <t>624013908</t>
  </si>
  <si>
    <t>(2,2+2,26)*2*0,8*3</t>
  </si>
  <si>
    <t>(2,75+2,65)*2*0,8*3</t>
  </si>
  <si>
    <t>(2,2+2,6)*2*0,8*3</t>
  </si>
  <si>
    <t>49</t>
  </si>
  <si>
    <t>784221101</t>
  </si>
  <si>
    <t>Dvojnásobné bílé malby ze směsí za sucha dobře otěruvzdorných v místnostech do 3,80 m</t>
  </si>
  <si>
    <t>-1980492796</t>
  </si>
  <si>
    <t>VRN</t>
  </si>
  <si>
    <t>Vedlejší rozpočtové náklady</t>
  </si>
  <si>
    <t>50</t>
  </si>
  <si>
    <t>030001000</t>
  </si>
  <si>
    <t>Zařízení staveniště</t>
  </si>
  <si>
    <t>ks</t>
  </si>
  <si>
    <t>1024</t>
  </si>
  <si>
    <t>368714152</t>
  </si>
  <si>
    <t>51</t>
  </si>
  <si>
    <t>090001000</t>
  </si>
  <si>
    <t>Ostatní náklady - zábrany proti prachu</t>
  </si>
  <si>
    <t>-1922405235</t>
  </si>
  <si>
    <t>52</t>
  </si>
  <si>
    <t>071002000</t>
  </si>
  <si>
    <t>Provoz investora, třetích osob</t>
  </si>
  <si>
    <t>-2122345102</t>
  </si>
  <si>
    <t>53</t>
  </si>
  <si>
    <t>091002000</t>
  </si>
  <si>
    <t>Ostatní náklady související s objektem - úklid staveniště</t>
  </si>
  <si>
    <t>-842714180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</si>
</sst>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7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6" fillId="0" borderId="0" applyNumberFormat="0" applyFill="0" applyBorder="0" applyAlignment="0" applyProtection="0"/>
  </cellStyleXfs>
  <cellXfs count="265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2" fillId="0" borderId="0" xfId="0" applyFont="1" applyAlignment="1" applyProtection="1">
      <alignment horizontal="left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5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5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6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6" fillId="0" borderId="5" xfId="0" applyNumberFormat="1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7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8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3" xfId="0" applyFont="1" applyBorder="1" applyAlignment="1">
      <alignment vertical="center"/>
    </xf>
    <xf numFmtId="0" fontId="16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0" fillId="0" borderId="14" xfId="0" applyFont="1" applyBorder="1" applyAlignment="1" applyProtection="1">
      <alignment horizontal="left" vertical="center"/>
    </xf>
    <xf numFmtId="0" fontId="20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21" fillId="4" borderId="6" xfId="0" applyFont="1" applyFill="1" applyBorder="1" applyAlignment="1" applyProtection="1">
      <alignment horizontal="center" vertical="center"/>
    </xf>
    <xf numFmtId="0" fontId="21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21" fillId="4" borderId="7" xfId="0" applyFont="1" applyFill="1" applyBorder="1" applyAlignment="1" applyProtection="1">
      <alignment horizontal="center" vertical="center"/>
    </xf>
    <xf numFmtId="0" fontId="21" fillId="4" borderId="7" xfId="0" applyFont="1" applyFill="1" applyBorder="1" applyAlignment="1" applyProtection="1">
      <alignment horizontal="right" vertical="center"/>
    </xf>
    <xf numFmtId="0" fontId="21" fillId="4" borderId="8" xfId="0" applyFont="1" applyFill="1" applyBorder="1" applyAlignment="1" applyProtection="1">
      <alignment horizontal="left" vertical="center"/>
    </xf>
    <xf numFmtId="0" fontId="21" fillId="4" borderId="0" xfId="0" applyFont="1" applyFill="1" applyAlignment="1" applyProtection="1">
      <alignment horizontal="center" vertical="center"/>
    </xf>
    <xf numFmtId="0" fontId="22" fillId="0" borderId="16" xfId="0" applyFont="1" applyBorder="1" applyAlignment="1" applyProtection="1">
      <alignment horizontal="center" vertical="center" wrapText="1"/>
    </xf>
    <xf numFmtId="0" fontId="22" fillId="0" borderId="17" xfId="0" applyFont="1" applyBorder="1" applyAlignment="1" applyProtection="1">
      <alignment horizontal="center" vertical="center" wrapText="1"/>
    </xf>
    <xf numFmtId="0" fontId="22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3" fillId="0" borderId="0" xfId="0" applyFont="1" applyAlignment="1" applyProtection="1">
      <alignment horizontal="left" vertical="center"/>
    </xf>
    <xf numFmtId="0" fontId="23" fillId="0" borderId="0" xfId="0" applyFont="1" applyAlignment="1" applyProtection="1">
      <alignment vertical="center"/>
    </xf>
    <xf numFmtId="4" fontId="23" fillId="0" borderId="0" xfId="0" applyNumberFormat="1" applyFont="1" applyAlignment="1" applyProtection="1">
      <alignment horizontal="right" vertical="center"/>
    </xf>
    <xf numFmtId="4" fontId="23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19" fillId="0" borderId="14" xfId="0" applyNumberFormat="1" applyFont="1" applyBorder="1" applyAlignment="1" applyProtection="1">
      <alignment vertical="center"/>
    </xf>
    <xf numFmtId="4" fontId="19" fillId="0" borderId="0" xfId="0" applyNumberFormat="1" applyFont="1" applyBorder="1" applyAlignment="1" applyProtection="1">
      <alignment vertical="center"/>
    </xf>
    <xf numFmtId="166" fontId="19" fillId="0" borderId="0" xfId="0" applyNumberFormat="1" applyFont="1" applyBorder="1" applyAlignment="1" applyProtection="1">
      <alignment vertical="center"/>
    </xf>
    <xf numFmtId="4" fontId="19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6" fillId="0" borderId="0" xfId="0" applyFont="1" applyAlignment="1" applyProtection="1">
      <alignment horizontal="left" vertical="center" wrapText="1"/>
    </xf>
    <xf numFmtId="0" fontId="27" fillId="0" borderId="0" xfId="0" applyFont="1" applyAlignment="1" applyProtection="1">
      <alignment vertical="center"/>
    </xf>
    <xf numFmtId="4" fontId="27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8" fillId="0" borderId="19" xfId="0" applyNumberFormat="1" applyFont="1" applyBorder="1" applyAlignment="1" applyProtection="1">
      <alignment vertical="center"/>
    </xf>
    <xf numFmtId="4" fontId="28" fillId="0" borderId="20" xfId="0" applyNumberFormat="1" applyFont="1" applyBorder="1" applyAlignment="1" applyProtection="1">
      <alignment vertical="center"/>
    </xf>
    <xf numFmtId="166" fontId="28" fillId="0" borderId="20" xfId="0" applyNumberFormat="1" applyFont="1" applyBorder="1" applyAlignment="1" applyProtection="1">
      <alignment vertical="center"/>
    </xf>
    <xf numFmtId="4" fontId="28" fillId="0" borderId="21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12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6" fillId="0" borderId="0" xfId="0" applyFont="1" applyAlignment="1">
      <alignment horizontal="left" vertical="center"/>
    </xf>
    <xf numFmtId="4" fontId="23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0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8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1" fillId="0" borderId="0" xfId="0" applyFont="1" applyAlignment="1" applyProtection="1">
      <alignment horizontal="left" vertical="center" wrapText="1"/>
    </xf>
    <xf numFmtId="0" fontId="21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1" fillId="4" borderId="0" xfId="0" applyFont="1" applyFill="1" applyAlignment="1" applyProtection="1">
      <alignment horizontal="right" vertical="center"/>
    </xf>
    <xf numFmtId="0" fontId="30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1" fillId="4" borderId="16" xfId="0" applyFont="1" applyFill="1" applyBorder="1" applyAlignment="1" applyProtection="1">
      <alignment horizontal="center" vertical="center" wrapText="1"/>
    </xf>
    <xf numFmtId="0" fontId="21" fillId="4" borderId="17" xfId="0" applyFont="1" applyFill="1" applyBorder="1" applyAlignment="1" applyProtection="1">
      <alignment horizontal="center" vertical="center" wrapText="1"/>
    </xf>
    <xf numFmtId="0" fontId="21" fillId="4" borderId="18" xfId="0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3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1" fillId="0" borderId="12" xfId="0" applyNumberFormat="1" applyFont="1" applyBorder="1" applyAlignment="1" applyProtection="1"/>
    <xf numFmtId="166" fontId="31" fillId="0" borderId="13" xfId="0" applyNumberFormat="1" applyFont="1" applyBorder="1" applyAlignment="1" applyProtection="1"/>
    <xf numFmtId="4" fontId="32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1" fillId="0" borderId="22" xfId="0" applyFont="1" applyBorder="1" applyAlignment="1" applyProtection="1">
      <alignment horizontal="center" vertical="center"/>
    </xf>
    <xf numFmtId="49" fontId="21" fillId="0" borderId="22" xfId="0" applyNumberFormat="1" applyFont="1" applyBorder="1" applyAlignment="1" applyProtection="1">
      <alignment horizontal="left" vertical="center" wrapText="1"/>
    </xf>
    <xf numFmtId="0" fontId="21" fillId="0" borderId="22" xfId="0" applyFont="1" applyBorder="1" applyAlignment="1" applyProtection="1">
      <alignment horizontal="left" vertical="center" wrapText="1"/>
    </xf>
    <xf numFmtId="0" fontId="21" fillId="0" borderId="22" xfId="0" applyFont="1" applyBorder="1" applyAlignment="1" applyProtection="1">
      <alignment horizontal="center" vertical="center" wrapText="1"/>
    </xf>
    <xf numFmtId="167" fontId="21" fillId="0" borderId="22" xfId="0" applyNumberFormat="1" applyFont="1" applyBorder="1" applyAlignment="1" applyProtection="1">
      <alignment vertical="center"/>
    </xf>
    <xf numFmtId="4" fontId="21" fillId="2" borderId="22" xfId="0" applyNumberFormat="1" applyFont="1" applyFill="1" applyBorder="1" applyAlignment="1" applyProtection="1">
      <alignment vertical="center"/>
      <protection locked="0"/>
    </xf>
    <xf numFmtId="4" fontId="21" fillId="0" borderId="22" xfId="0" applyNumberFormat="1" applyFont="1" applyBorder="1" applyAlignment="1" applyProtection="1">
      <alignment vertical="center"/>
    </xf>
    <xf numFmtId="0" fontId="22" fillId="2" borderId="14" xfId="0" applyFont="1" applyFill="1" applyBorder="1" applyAlignment="1" applyProtection="1">
      <alignment horizontal="left" vertical="center"/>
      <protection locked="0"/>
    </xf>
    <xf numFmtId="0" fontId="22" fillId="0" borderId="0" xfId="0" applyFont="1" applyBorder="1" applyAlignment="1" applyProtection="1">
      <alignment horizontal="center" vertical="center"/>
    </xf>
    <xf numFmtId="166" fontId="22" fillId="0" borderId="0" xfId="0" applyNumberFormat="1" applyFont="1" applyBorder="1" applyAlignment="1" applyProtection="1">
      <alignment vertical="center"/>
    </xf>
    <xf numFmtId="166" fontId="22" fillId="0" borderId="15" xfId="0" applyNumberFormat="1" applyFont="1" applyBorder="1" applyAlignment="1" applyProtection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3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34" fillId="0" borderId="22" xfId="0" applyFont="1" applyBorder="1" applyAlignment="1" applyProtection="1">
      <alignment horizontal="center" vertical="center"/>
    </xf>
    <xf numFmtId="49" fontId="34" fillId="0" borderId="22" xfId="0" applyNumberFormat="1" applyFont="1" applyBorder="1" applyAlignment="1" applyProtection="1">
      <alignment horizontal="left" vertical="center" wrapText="1"/>
    </xf>
    <xf numFmtId="0" fontId="34" fillId="0" borderId="22" xfId="0" applyFont="1" applyBorder="1" applyAlignment="1" applyProtection="1">
      <alignment horizontal="left" vertical="center" wrapText="1"/>
    </xf>
    <xf numFmtId="0" fontId="34" fillId="0" borderId="22" xfId="0" applyFont="1" applyBorder="1" applyAlignment="1" applyProtection="1">
      <alignment horizontal="center" vertical="center" wrapText="1"/>
    </xf>
    <xf numFmtId="167" fontId="34" fillId="0" borderId="22" xfId="0" applyNumberFormat="1" applyFont="1" applyBorder="1" applyAlignment="1" applyProtection="1">
      <alignment vertical="center"/>
    </xf>
    <xf numFmtId="4" fontId="34" fillId="2" borderId="22" xfId="0" applyNumberFormat="1" applyFont="1" applyFill="1" applyBorder="1" applyAlignment="1" applyProtection="1">
      <alignment vertical="center"/>
      <protection locked="0"/>
    </xf>
    <xf numFmtId="4" fontId="34" fillId="0" borderId="22" xfId="0" applyNumberFormat="1" applyFont="1" applyBorder="1" applyAlignment="1" applyProtection="1">
      <alignment vertical="center"/>
    </xf>
    <xf numFmtId="0" fontId="35" fillId="0" borderId="3" xfId="0" applyFont="1" applyBorder="1" applyAlignment="1">
      <alignment vertical="center"/>
    </xf>
    <xf numFmtId="0" fontId="34" fillId="2" borderId="14" xfId="0" applyFont="1" applyFill="1" applyBorder="1" applyAlignment="1" applyProtection="1">
      <alignment horizontal="left" vertical="center"/>
      <protection locked="0"/>
    </xf>
    <xf numFmtId="0" fontId="34" fillId="0" borderId="0" xfId="0" applyFont="1" applyBorder="1" applyAlignment="1" applyProtection="1">
      <alignment horizontal="center" vertical="center"/>
    </xf>
    <xf numFmtId="167" fontId="21" fillId="2" borderId="22" xfId="0" applyNumberFormat="1" applyFont="1" applyFill="1" applyBorder="1" applyAlignment="1" applyProtection="1">
      <alignment vertical="center"/>
      <protection locked="0"/>
    </xf>
    <xf numFmtId="0" fontId="9" fillId="0" borderId="0" xfId="0" applyFont="1" applyAlignment="1" applyProtection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22" fillId="2" borderId="19" xfId="0" applyFont="1" applyFill="1" applyBorder="1" applyAlignment="1" applyProtection="1">
      <alignment horizontal="left" vertical="center"/>
      <protection locked="0"/>
    </xf>
    <xf numFmtId="0" fontId="22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2" fillId="0" borderId="20" xfId="0" applyNumberFormat="1" applyFont="1" applyBorder="1" applyAlignment="1" applyProtection="1">
      <alignment vertical="center"/>
    </xf>
    <xf numFmtId="166" fontId="22" fillId="0" borderId="21" xfId="0" applyNumberFormat="1" applyFont="1" applyBorder="1" applyAlignment="1" applyProtection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styles" Target="styles.xml" /><Relationship Id="rId4" Type="http://schemas.openxmlformats.org/officeDocument/2006/relationships/theme" Target="theme/theme1.xml" /><Relationship Id="rId5" Type="http://schemas.openxmlformats.org/officeDocument/2006/relationships/calcChain" Target="calcChain.xml" /><Relationship Id="rId6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urs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urs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hidden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5" t="s">
        <v>0</v>
      </c>
      <c r="AZ1" s="15" t="s">
        <v>1</v>
      </c>
      <c r="BA1" s="15" t="s">
        <v>2</v>
      </c>
      <c r="BB1" s="15" t="s">
        <v>3</v>
      </c>
      <c r="BT1" s="15" t="s">
        <v>4</v>
      </c>
      <c r="BU1" s="15" t="s">
        <v>4</v>
      </c>
      <c r="BV1" s="15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6" t="s">
        <v>6</v>
      </c>
      <c r="BT2" s="16" t="s">
        <v>7</v>
      </c>
    </row>
    <row r="3" s="1" customFormat="1" ht="6.96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9"/>
      <c r="BS3" s="16" t="s">
        <v>6</v>
      </c>
      <c r="BT3" s="16" t="s">
        <v>8</v>
      </c>
    </row>
    <row r="4" s="1" customFormat="1" ht="24.96" customHeight="1">
      <c r="B4" s="20"/>
      <c r="C4" s="21"/>
      <c r="D4" s="22" t="s">
        <v>9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19"/>
      <c r="AS4" s="23" t="s">
        <v>10</v>
      </c>
      <c r="BE4" s="24" t="s">
        <v>11</v>
      </c>
      <c r="BS4" s="16" t="s">
        <v>12</v>
      </c>
    </row>
    <row r="5" s="1" customFormat="1" ht="12" customHeight="1">
      <c r="B5" s="20"/>
      <c r="C5" s="21"/>
      <c r="D5" s="25" t="s">
        <v>13</v>
      </c>
      <c r="E5" s="21"/>
      <c r="F5" s="21"/>
      <c r="G5" s="21"/>
      <c r="H5" s="21"/>
      <c r="I5" s="21"/>
      <c r="J5" s="21"/>
      <c r="K5" s="26" t="s">
        <v>14</v>
      </c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19"/>
      <c r="BE5" s="27" t="s">
        <v>15</v>
      </c>
      <c r="BS5" s="16" t="s">
        <v>6</v>
      </c>
    </row>
    <row r="6" s="1" customFormat="1" ht="36.96" customHeight="1">
      <c r="B6" s="20"/>
      <c r="C6" s="21"/>
      <c r="D6" s="28" t="s">
        <v>16</v>
      </c>
      <c r="E6" s="21"/>
      <c r="F6" s="21"/>
      <c r="G6" s="21"/>
      <c r="H6" s="21"/>
      <c r="I6" s="21"/>
      <c r="J6" s="21"/>
      <c r="K6" s="29" t="s">
        <v>17</v>
      </c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19"/>
      <c r="BE6" s="30"/>
      <c r="BS6" s="16" t="s">
        <v>6</v>
      </c>
    </row>
    <row r="7" s="1" customFormat="1" ht="12" customHeight="1">
      <c r="B7" s="20"/>
      <c r="C7" s="21"/>
      <c r="D7" s="31" t="s">
        <v>18</v>
      </c>
      <c r="E7" s="21"/>
      <c r="F7" s="21"/>
      <c r="G7" s="21"/>
      <c r="H7" s="21"/>
      <c r="I7" s="21"/>
      <c r="J7" s="21"/>
      <c r="K7" s="26" t="s">
        <v>1</v>
      </c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31" t="s">
        <v>19</v>
      </c>
      <c r="AL7" s="21"/>
      <c r="AM7" s="21"/>
      <c r="AN7" s="26" t="s">
        <v>1</v>
      </c>
      <c r="AO7" s="21"/>
      <c r="AP7" s="21"/>
      <c r="AQ7" s="21"/>
      <c r="AR7" s="19"/>
      <c r="BE7" s="30"/>
      <c r="BS7" s="16" t="s">
        <v>6</v>
      </c>
    </row>
    <row r="8" s="1" customFormat="1" ht="12" customHeight="1">
      <c r="B8" s="20"/>
      <c r="C8" s="21"/>
      <c r="D8" s="31" t="s">
        <v>20</v>
      </c>
      <c r="E8" s="21"/>
      <c r="F8" s="21"/>
      <c r="G8" s="21"/>
      <c r="H8" s="21"/>
      <c r="I8" s="21"/>
      <c r="J8" s="21"/>
      <c r="K8" s="26" t="s">
        <v>21</v>
      </c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31" t="s">
        <v>22</v>
      </c>
      <c r="AL8" s="21"/>
      <c r="AM8" s="21"/>
      <c r="AN8" s="32" t="s">
        <v>23</v>
      </c>
      <c r="AO8" s="21"/>
      <c r="AP8" s="21"/>
      <c r="AQ8" s="21"/>
      <c r="AR8" s="19"/>
      <c r="BE8" s="30"/>
      <c r="BS8" s="16" t="s">
        <v>6</v>
      </c>
    </row>
    <row r="9" s="1" customFormat="1" ht="14.4" customHeight="1">
      <c r="B9" s="20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19"/>
      <c r="BE9" s="30"/>
      <c r="BS9" s="16" t="s">
        <v>6</v>
      </c>
    </row>
    <row r="10" s="1" customFormat="1" ht="12" customHeight="1">
      <c r="B10" s="20"/>
      <c r="C10" s="21"/>
      <c r="D10" s="31" t="s">
        <v>24</v>
      </c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31" t="s">
        <v>25</v>
      </c>
      <c r="AL10" s="21"/>
      <c r="AM10" s="21"/>
      <c r="AN10" s="26" t="s">
        <v>1</v>
      </c>
      <c r="AO10" s="21"/>
      <c r="AP10" s="21"/>
      <c r="AQ10" s="21"/>
      <c r="AR10" s="19"/>
      <c r="BE10" s="30"/>
      <c r="BS10" s="16" t="s">
        <v>6</v>
      </c>
    </row>
    <row r="11" s="1" customFormat="1" ht="18.48" customHeight="1">
      <c r="B11" s="20"/>
      <c r="C11" s="21"/>
      <c r="D11" s="21"/>
      <c r="E11" s="26" t="s">
        <v>21</v>
      </c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31" t="s">
        <v>26</v>
      </c>
      <c r="AL11" s="21"/>
      <c r="AM11" s="21"/>
      <c r="AN11" s="26" t="s">
        <v>1</v>
      </c>
      <c r="AO11" s="21"/>
      <c r="AP11" s="21"/>
      <c r="AQ11" s="21"/>
      <c r="AR11" s="19"/>
      <c r="BE11" s="30"/>
      <c r="BS11" s="16" t="s">
        <v>6</v>
      </c>
    </row>
    <row r="12" s="1" customFormat="1" ht="6.96" customHeight="1">
      <c r="B12" s="20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19"/>
      <c r="BE12" s="30"/>
      <c r="BS12" s="16" t="s">
        <v>6</v>
      </c>
    </row>
    <row r="13" s="1" customFormat="1" ht="12" customHeight="1">
      <c r="B13" s="20"/>
      <c r="C13" s="21"/>
      <c r="D13" s="31" t="s">
        <v>27</v>
      </c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31" t="s">
        <v>25</v>
      </c>
      <c r="AL13" s="21"/>
      <c r="AM13" s="21"/>
      <c r="AN13" s="33" t="s">
        <v>28</v>
      </c>
      <c r="AO13" s="21"/>
      <c r="AP13" s="21"/>
      <c r="AQ13" s="21"/>
      <c r="AR13" s="19"/>
      <c r="BE13" s="30"/>
      <c r="BS13" s="16" t="s">
        <v>6</v>
      </c>
    </row>
    <row r="14">
      <c r="B14" s="20"/>
      <c r="C14" s="21"/>
      <c r="D14" s="21"/>
      <c r="E14" s="33" t="s">
        <v>28</v>
      </c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1" t="s">
        <v>26</v>
      </c>
      <c r="AL14" s="21"/>
      <c r="AM14" s="21"/>
      <c r="AN14" s="33" t="s">
        <v>28</v>
      </c>
      <c r="AO14" s="21"/>
      <c r="AP14" s="21"/>
      <c r="AQ14" s="21"/>
      <c r="AR14" s="19"/>
      <c r="BE14" s="30"/>
      <c r="BS14" s="16" t="s">
        <v>6</v>
      </c>
    </row>
    <row r="15" s="1" customFormat="1" ht="6.96" customHeight="1">
      <c r="B15" s="20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19"/>
      <c r="BE15" s="30"/>
      <c r="BS15" s="16" t="s">
        <v>4</v>
      </c>
    </row>
    <row r="16" s="1" customFormat="1" ht="12" customHeight="1">
      <c r="B16" s="20"/>
      <c r="C16" s="21"/>
      <c r="D16" s="31" t="s">
        <v>29</v>
      </c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31" t="s">
        <v>25</v>
      </c>
      <c r="AL16" s="21"/>
      <c r="AM16" s="21"/>
      <c r="AN16" s="26" t="s">
        <v>1</v>
      </c>
      <c r="AO16" s="21"/>
      <c r="AP16" s="21"/>
      <c r="AQ16" s="21"/>
      <c r="AR16" s="19"/>
      <c r="BE16" s="30"/>
      <c r="BS16" s="16" t="s">
        <v>4</v>
      </c>
    </row>
    <row r="17" s="1" customFormat="1" ht="18.48" customHeight="1">
      <c r="B17" s="20"/>
      <c r="C17" s="21"/>
      <c r="D17" s="21"/>
      <c r="E17" s="26" t="s">
        <v>21</v>
      </c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31" t="s">
        <v>26</v>
      </c>
      <c r="AL17" s="21"/>
      <c r="AM17" s="21"/>
      <c r="AN17" s="26" t="s">
        <v>1</v>
      </c>
      <c r="AO17" s="21"/>
      <c r="AP17" s="21"/>
      <c r="AQ17" s="21"/>
      <c r="AR17" s="19"/>
      <c r="BE17" s="30"/>
      <c r="BS17" s="16" t="s">
        <v>30</v>
      </c>
    </row>
    <row r="18" s="1" customFormat="1" ht="6.96" customHeight="1">
      <c r="B18" s="20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19"/>
      <c r="BE18" s="30"/>
      <c r="BS18" s="16" t="s">
        <v>6</v>
      </c>
    </row>
    <row r="19" s="1" customFormat="1" ht="12" customHeight="1">
      <c r="B19" s="20"/>
      <c r="C19" s="21"/>
      <c r="D19" s="31" t="s">
        <v>31</v>
      </c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31" t="s">
        <v>25</v>
      </c>
      <c r="AL19" s="21"/>
      <c r="AM19" s="21"/>
      <c r="AN19" s="26" t="s">
        <v>1</v>
      </c>
      <c r="AO19" s="21"/>
      <c r="AP19" s="21"/>
      <c r="AQ19" s="21"/>
      <c r="AR19" s="19"/>
      <c r="BE19" s="30"/>
      <c r="BS19" s="16" t="s">
        <v>6</v>
      </c>
    </row>
    <row r="20" s="1" customFormat="1" ht="18.48" customHeight="1">
      <c r="B20" s="20"/>
      <c r="C20" s="21"/>
      <c r="D20" s="21"/>
      <c r="E20" s="26" t="s">
        <v>21</v>
      </c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31" t="s">
        <v>26</v>
      </c>
      <c r="AL20" s="21"/>
      <c r="AM20" s="21"/>
      <c r="AN20" s="26" t="s">
        <v>1</v>
      </c>
      <c r="AO20" s="21"/>
      <c r="AP20" s="21"/>
      <c r="AQ20" s="21"/>
      <c r="AR20" s="19"/>
      <c r="BE20" s="30"/>
      <c r="BS20" s="16" t="s">
        <v>30</v>
      </c>
    </row>
    <row r="21" s="1" customFormat="1" ht="6.96" customHeight="1">
      <c r="B21" s="20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19"/>
      <c r="BE21" s="30"/>
    </row>
    <row r="22" s="1" customFormat="1" ht="12" customHeight="1">
      <c r="B22" s="20"/>
      <c r="C22" s="21"/>
      <c r="D22" s="31" t="s">
        <v>32</v>
      </c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19"/>
      <c r="BE22" s="30"/>
    </row>
    <row r="23" s="1" customFormat="1" ht="16.5" customHeight="1">
      <c r="B23" s="20"/>
      <c r="C23" s="21"/>
      <c r="D23" s="21"/>
      <c r="E23" s="35" t="s">
        <v>1</v>
      </c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21"/>
      <c r="AP23" s="21"/>
      <c r="AQ23" s="21"/>
      <c r="AR23" s="19"/>
      <c r="BE23" s="30"/>
    </row>
    <row r="24" s="1" customFormat="1" ht="6.96" customHeight="1">
      <c r="B24" s="20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19"/>
      <c r="BE24" s="30"/>
    </row>
    <row r="25" s="1" customFormat="1" ht="6.96" customHeight="1">
      <c r="B25" s="20"/>
      <c r="C25" s="21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21"/>
      <c r="AQ25" s="21"/>
      <c r="AR25" s="19"/>
      <c r="BE25" s="30"/>
    </row>
    <row r="26" s="2" customFormat="1" ht="25.92" customHeight="1">
      <c r="A26" s="37"/>
      <c r="B26" s="38"/>
      <c r="C26" s="39"/>
      <c r="D26" s="40" t="s">
        <v>33</v>
      </c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2">
        <f>ROUND(AG94,2)</f>
        <v>0</v>
      </c>
      <c r="AL26" s="41"/>
      <c r="AM26" s="41"/>
      <c r="AN26" s="41"/>
      <c r="AO26" s="41"/>
      <c r="AP26" s="39"/>
      <c r="AQ26" s="39"/>
      <c r="AR26" s="43"/>
      <c r="BE26" s="30"/>
    </row>
    <row r="27" s="2" customFormat="1" ht="6.96" customHeight="1">
      <c r="A27" s="37"/>
      <c r="B27" s="38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43"/>
      <c r="BE27" s="30"/>
    </row>
    <row r="28" s="2" customFormat="1">
      <c r="A28" s="37"/>
      <c r="B28" s="38"/>
      <c r="C28" s="39"/>
      <c r="D28" s="39"/>
      <c r="E28" s="39"/>
      <c r="F28" s="39"/>
      <c r="G28" s="39"/>
      <c r="H28" s="39"/>
      <c r="I28" s="39"/>
      <c r="J28" s="39"/>
      <c r="K28" s="39"/>
      <c r="L28" s="44" t="s">
        <v>34</v>
      </c>
      <c r="M28" s="44"/>
      <c r="N28" s="44"/>
      <c r="O28" s="44"/>
      <c r="P28" s="44"/>
      <c r="Q28" s="39"/>
      <c r="R28" s="39"/>
      <c r="S28" s="39"/>
      <c r="T28" s="39"/>
      <c r="U28" s="39"/>
      <c r="V28" s="39"/>
      <c r="W28" s="44" t="s">
        <v>35</v>
      </c>
      <c r="X28" s="44"/>
      <c r="Y28" s="44"/>
      <c r="Z28" s="44"/>
      <c r="AA28" s="44"/>
      <c r="AB28" s="44"/>
      <c r="AC28" s="44"/>
      <c r="AD28" s="44"/>
      <c r="AE28" s="44"/>
      <c r="AF28" s="39"/>
      <c r="AG28" s="39"/>
      <c r="AH28" s="39"/>
      <c r="AI28" s="39"/>
      <c r="AJ28" s="39"/>
      <c r="AK28" s="44" t="s">
        <v>36</v>
      </c>
      <c r="AL28" s="44"/>
      <c r="AM28" s="44"/>
      <c r="AN28" s="44"/>
      <c r="AO28" s="44"/>
      <c r="AP28" s="39"/>
      <c r="AQ28" s="39"/>
      <c r="AR28" s="43"/>
      <c r="BE28" s="30"/>
    </row>
    <row r="29" s="3" customFormat="1" ht="14.4" customHeight="1">
      <c r="A29" s="3"/>
      <c r="B29" s="45"/>
      <c r="C29" s="46"/>
      <c r="D29" s="31" t="s">
        <v>37</v>
      </c>
      <c r="E29" s="46"/>
      <c r="F29" s="31" t="s">
        <v>38</v>
      </c>
      <c r="G29" s="46"/>
      <c r="H29" s="46"/>
      <c r="I29" s="46"/>
      <c r="J29" s="46"/>
      <c r="K29" s="46"/>
      <c r="L29" s="47">
        <v>0.20999999999999999</v>
      </c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8">
        <f>ROUND(AZ94, 2)</f>
        <v>0</v>
      </c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8">
        <f>ROUND(AV94, 2)</f>
        <v>0</v>
      </c>
      <c r="AL29" s="46"/>
      <c r="AM29" s="46"/>
      <c r="AN29" s="46"/>
      <c r="AO29" s="46"/>
      <c r="AP29" s="46"/>
      <c r="AQ29" s="46"/>
      <c r="AR29" s="49"/>
      <c r="BE29" s="50"/>
    </row>
    <row r="30" s="3" customFormat="1" ht="14.4" customHeight="1">
      <c r="A30" s="3"/>
      <c r="B30" s="45"/>
      <c r="C30" s="46"/>
      <c r="D30" s="46"/>
      <c r="E30" s="46"/>
      <c r="F30" s="31" t="s">
        <v>39</v>
      </c>
      <c r="G30" s="46"/>
      <c r="H30" s="46"/>
      <c r="I30" s="46"/>
      <c r="J30" s="46"/>
      <c r="K30" s="46"/>
      <c r="L30" s="47">
        <v>0.14999999999999999</v>
      </c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8">
        <f>ROUND(BA94, 2)</f>
        <v>0</v>
      </c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8">
        <f>ROUND(AW94, 2)</f>
        <v>0</v>
      </c>
      <c r="AL30" s="46"/>
      <c r="AM30" s="46"/>
      <c r="AN30" s="46"/>
      <c r="AO30" s="46"/>
      <c r="AP30" s="46"/>
      <c r="AQ30" s="46"/>
      <c r="AR30" s="49"/>
      <c r="BE30" s="50"/>
    </row>
    <row r="31" hidden="1" s="3" customFormat="1" ht="14.4" customHeight="1">
      <c r="A31" s="3"/>
      <c r="B31" s="45"/>
      <c r="C31" s="46"/>
      <c r="D31" s="46"/>
      <c r="E31" s="46"/>
      <c r="F31" s="31" t="s">
        <v>40</v>
      </c>
      <c r="G31" s="46"/>
      <c r="H31" s="46"/>
      <c r="I31" s="46"/>
      <c r="J31" s="46"/>
      <c r="K31" s="46"/>
      <c r="L31" s="47">
        <v>0.20999999999999999</v>
      </c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8">
        <f>ROUND(BB94, 2)</f>
        <v>0</v>
      </c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8">
        <v>0</v>
      </c>
      <c r="AL31" s="46"/>
      <c r="AM31" s="46"/>
      <c r="AN31" s="46"/>
      <c r="AO31" s="46"/>
      <c r="AP31" s="46"/>
      <c r="AQ31" s="46"/>
      <c r="AR31" s="49"/>
      <c r="BE31" s="50"/>
    </row>
    <row r="32" hidden="1" s="3" customFormat="1" ht="14.4" customHeight="1">
      <c r="A32" s="3"/>
      <c r="B32" s="45"/>
      <c r="C32" s="46"/>
      <c r="D32" s="46"/>
      <c r="E32" s="46"/>
      <c r="F32" s="31" t="s">
        <v>41</v>
      </c>
      <c r="G32" s="46"/>
      <c r="H32" s="46"/>
      <c r="I32" s="46"/>
      <c r="J32" s="46"/>
      <c r="K32" s="46"/>
      <c r="L32" s="47">
        <v>0.14999999999999999</v>
      </c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8">
        <f>ROUND(BC94, 2)</f>
        <v>0</v>
      </c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8">
        <v>0</v>
      </c>
      <c r="AL32" s="46"/>
      <c r="AM32" s="46"/>
      <c r="AN32" s="46"/>
      <c r="AO32" s="46"/>
      <c r="AP32" s="46"/>
      <c r="AQ32" s="46"/>
      <c r="AR32" s="49"/>
      <c r="BE32" s="50"/>
    </row>
    <row r="33" hidden="1" s="3" customFormat="1" ht="14.4" customHeight="1">
      <c r="A33" s="3"/>
      <c r="B33" s="45"/>
      <c r="C33" s="46"/>
      <c r="D33" s="46"/>
      <c r="E33" s="46"/>
      <c r="F33" s="31" t="s">
        <v>42</v>
      </c>
      <c r="G33" s="46"/>
      <c r="H33" s="46"/>
      <c r="I33" s="46"/>
      <c r="J33" s="46"/>
      <c r="K33" s="46"/>
      <c r="L33" s="47">
        <v>0</v>
      </c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8">
        <f>ROUND(BD94, 2)</f>
        <v>0</v>
      </c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8">
        <v>0</v>
      </c>
      <c r="AL33" s="46"/>
      <c r="AM33" s="46"/>
      <c r="AN33" s="46"/>
      <c r="AO33" s="46"/>
      <c r="AP33" s="46"/>
      <c r="AQ33" s="46"/>
      <c r="AR33" s="49"/>
      <c r="BE33" s="50"/>
    </row>
    <row r="34" s="2" customFormat="1" ht="6.96" customHeight="1">
      <c r="A34" s="37"/>
      <c r="B34" s="38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43"/>
      <c r="BE34" s="30"/>
    </row>
    <row r="35" s="2" customFormat="1" ht="25.92" customHeight="1">
      <c r="A35" s="37"/>
      <c r="B35" s="38"/>
      <c r="C35" s="51"/>
      <c r="D35" s="52" t="s">
        <v>43</v>
      </c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4" t="s">
        <v>44</v>
      </c>
      <c r="U35" s="53"/>
      <c r="V35" s="53"/>
      <c r="W35" s="53"/>
      <c r="X35" s="55" t="s">
        <v>45</v>
      </c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6">
        <f>SUM(AK26:AK33)</f>
        <v>0</v>
      </c>
      <c r="AL35" s="53"/>
      <c r="AM35" s="53"/>
      <c r="AN35" s="53"/>
      <c r="AO35" s="57"/>
      <c r="AP35" s="51"/>
      <c r="AQ35" s="51"/>
      <c r="AR35" s="43"/>
      <c r="BE35" s="37"/>
    </row>
    <row r="36" s="2" customFormat="1" ht="6.96" customHeight="1">
      <c r="A36" s="37"/>
      <c r="B36" s="38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43"/>
      <c r="BE36" s="37"/>
    </row>
    <row r="37" s="2" customFormat="1" ht="14.4" customHeight="1">
      <c r="A37" s="37"/>
      <c r="B37" s="38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43"/>
      <c r="BE37" s="37"/>
    </row>
    <row r="38" s="1" customFormat="1" ht="14.4" customHeight="1">
      <c r="B38" s="20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19"/>
    </row>
    <row r="39" s="1" customFormat="1" ht="14.4" customHeight="1">
      <c r="B39" s="20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19"/>
    </row>
    <row r="40" s="1" customFormat="1" ht="14.4" customHeight="1">
      <c r="B40" s="20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19"/>
    </row>
    <row r="41" s="1" customFormat="1" ht="14.4" customHeight="1">
      <c r="B41" s="20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19"/>
    </row>
    <row r="42" s="1" customFormat="1" ht="14.4" customHeight="1">
      <c r="B42" s="20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19"/>
    </row>
    <row r="43" s="1" customFormat="1" ht="14.4" customHeight="1">
      <c r="B43" s="20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19"/>
    </row>
    <row r="44" s="1" customFormat="1" ht="14.4" customHeight="1">
      <c r="B44" s="20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19"/>
    </row>
    <row r="45" s="1" customFormat="1" ht="14.4" customHeight="1">
      <c r="B45" s="20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19"/>
    </row>
    <row r="46" s="1" customFormat="1" ht="14.4" customHeight="1">
      <c r="B46" s="20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19"/>
    </row>
    <row r="47" s="1" customFormat="1" ht="14.4" customHeight="1">
      <c r="B47" s="20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19"/>
    </row>
    <row r="48" s="1" customFormat="1" ht="14.4" customHeight="1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19"/>
    </row>
    <row r="49" s="2" customFormat="1" ht="14.4" customHeight="1">
      <c r="B49" s="58"/>
      <c r="C49" s="59"/>
      <c r="D49" s="60" t="s">
        <v>46</v>
      </c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61"/>
      <c r="AF49" s="61"/>
      <c r="AG49" s="61"/>
      <c r="AH49" s="60" t="s">
        <v>47</v>
      </c>
      <c r="AI49" s="61"/>
      <c r="AJ49" s="61"/>
      <c r="AK49" s="61"/>
      <c r="AL49" s="61"/>
      <c r="AM49" s="61"/>
      <c r="AN49" s="61"/>
      <c r="AO49" s="61"/>
      <c r="AP49" s="59"/>
      <c r="AQ49" s="59"/>
      <c r="AR49" s="62"/>
    </row>
    <row r="50">
      <c r="B50" s="20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19"/>
    </row>
    <row r="51">
      <c r="B51" s="20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19"/>
    </row>
    <row r="52">
      <c r="B52" s="20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19"/>
    </row>
    <row r="53">
      <c r="B53" s="20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19"/>
    </row>
    <row r="54">
      <c r="B54" s="20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19"/>
    </row>
    <row r="55">
      <c r="B55" s="20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19"/>
    </row>
    <row r="56">
      <c r="B56" s="20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19"/>
    </row>
    <row r="57">
      <c r="B57" s="20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19"/>
    </row>
    <row r="58">
      <c r="B58" s="20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19"/>
    </row>
    <row r="59">
      <c r="B59" s="20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19"/>
    </row>
    <row r="60" s="2" customFormat="1">
      <c r="A60" s="37"/>
      <c r="B60" s="38"/>
      <c r="C60" s="39"/>
      <c r="D60" s="63" t="s">
        <v>48</v>
      </c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63" t="s">
        <v>49</v>
      </c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63" t="s">
        <v>48</v>
      </c>
      <c r="AI60" s="41"/>
      <c r="AJ60" s="41"/>
      <c r="AK60" s="41"/>
      <c r="AL60" s="41"/>
      <c r="AM60" s="63" t="s">
        <v>49</v>
      </c>
      <c r="AN60" s="41"/>
      <c r="AO60" s="41"/>
      <c r="AP60" s="39"/>
      <c r="AQ60" s="39"/>
      <c r="AR60" s="43"/>
      <c r="BE60" s="37"/>
    </row>
    <row r="61">
      <c r="B61" s="20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19"/>
    </row>
    <row r="62">
      <c r="B62" s="20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19"/>
    </row>
    <row r="63">
      <c r="B63" s="20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19"/>
    </row>
    <row r="64" s="2" customFormat="1">
      <c r="A64" s="37"/>
      <c r="B64" s="38"/>
      <c r="C64" s="39"/>
      <c r="D64" s="60" t="s">
        <v>50</v>
      </c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64"/>
      <c r="AG64" s="64"/>
      <c r="AH64" s="60" t="s">
        <v>51</v>
      </c>
      <c r="AI64" s="64"/>
      <c r="AJ64" s="64"/>
      <c r="AK64" s="64"/>
      <c r="AL64" s="64"/>
      <c r="AM64" s="64"/>
      <c r="AN64" s="64"/>
      <c r="AO64" s="64"/>
      <c r="AP64" s="39"/>
      <c r="AQ64" s="39"/>
      <c r="AR64" s="43"/>
      <c r="BE64" s="37"/>
    </row>
    <row r="65">
      <c r="B65" s="20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19"/>
    </row>
    <row r="66">
      <c r="B66" s="20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19"/>
    </row>
    <row r="67">
      <c r="B67" s="20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19"/>
    </row>
    <row r="68">
      <c r="B68" s="20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19"/>
    </row>
    <row r="69">
      <c r="B69" s="20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19"/>
    </row>
    <row r="70">
      <c r="B70" s="20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19"/>
    </row>
    <row r="71">
      <c r="B71" s="20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19"/>
    </row>
    <row r="72">
      <c r="B72" s="20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19"/>
    </row>
    <row r="73">
      <c r="B73" s="20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19"/>
    </row>
    <row r="74">
      <c r="B74" s="20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19"/>
    </row>
    <row r="75" s="2" customFormat="1">
      <c r="A75" s="37"/>
      <c r="B75" s="38"/>
      <c r="C75" s="39"/>
      <c r="D75" s="63" t="s">
        <v>48</v>
      </c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63" t="s">
        <v>49</v>
      </c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41"/>
      <c r="AH75" s="63" t="s">
        <v>48</v>
      </c>
      <c r="AI75" s="41"/>
      <c r="AJ75" s="41"/>
      <c r="AK75" s="41"/>
      <c r="AL75" s="41"/>
      <c r="AM75" s="63" t="s">
        <v>49</v>
      </c>
      <c r="AN75" s="41"/>
      <c r="AO75" s="41"/>
      <c r="AP75" s="39"/>
      <c r="AQ75" s="39"/>
      <c r="AR75" s="43"/>
      <c r="BE75" s="37"/>
    </row>
    <row r="76" s="2" customFormat="1">
      <c r="A76" s="37"/>
      <c r="B76" s="38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N76" s="39"/>
      <c r="AO76" s="39"/>
      <c r="AP76" s="39"/>
      <c r="AQ76" s="39"/>
      <c r="AR76" s="43"/>
      <c r="BE76" s="37"/>
    </row>
    <row r="77" s="2" customFormat="1" ht="6.96" customHeight="1">
      <c r="A77" s="37"/>
      <c r="B77" s="65"/>
      <c r="C77" s="66"/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  <c r="AA77" s="66"/>
      <c r="AB77" s="66"/>
      <c r="AC77" s="66"/>
      <c r="AD77" s="66"/>
      <c r="AE77" s="66"/>
      <c r="AF77" s="66"/>
      <c r="AG77" s="66"/>
      <c r="AH77" s="66"/>
      <c r="AI77" s="66"/>
      <c r="AJ77" s="66"/>
      <c r="AK77" s="66"/>
      <c r="AL77" s="66"/>
      <c r="AM77" s="66"/>
      <c r="AN77" s="66"/>
      <c r="AO77" s="66"/>
      <c r="AP77" s="66"/>
      <c r="AQ77" s="66"/>
      <c r="AR77" s="43"/>
      <c r="BE77" s="37"/>
    </row>
    <row r="81" s="2" customFormat="1" ht="6.96" customHeight="1">
      <c r="A81" s="37"/>
      <c r="B81" s="67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8"/>
      <c r="AE81" s="68"/>
      <c r="AF81" s="68"/>
      <c r="AG81" s="68"/>
      <c r="AH81" s="68"/>
      <c r="AI81" s="68"/>
      <c r="AJ81" s="68"/>
      <c r="AK81" s="68"/>
      <c r="AL81" s="68"/>
      <c r="AM81" s="68"/>
      <c r="AN81" s="68"/>
      <c r="AO81" s="68"/>
      <c r="AP81" s="68"/>
      <c r="AQ81" s="68"/>
      <c r="AR81" s="43"/>
      <c r="BE81" s="37"/>
    </row>
    <row r="82" s="2" customFormat="1" ht="24.96" customHeight="1">
      <c r="A82" s="37"/>
      <c r="B82" s="38"/>
      <c r="C82" s="22" t="s">
        <v>52</v>
      </c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N82" s="39"/>
      <c r="AO82" s="39"/>
      <c r="AP82" s="39"/>
      <c r="AQ82" s="39"/>
      <c r="AR82" s="43"/>
      <c r="BE82" s="37"/>
    </row>
    <row r="83" s="2" customFormat="1" ht="6.96" customHeight="1">
      <c r="A83" s="37"/>
      <c r="B83" s="38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L83" s="39"/>
      <c r="AM83" s="39"/>
      <c r="AN83" s="39"/>
      <c r="AO83" s="39"/>
      <c r="AP83" s="39"/>
      <c r="AQ83" s="39"/>
      <c r="AR83" s="43"/>
      <c r="BE83" s="37"/>
    </row>
    <row r="84" s="4" customFormat="1" ht="12" customHeight="1">
      <c r="A84" s="4"/>
      <c r="B84" s="69"/>
      <c r="C84" s="31" t="s">
        <v>13</v>
      </c>
      <c r="D84" s="70"/>
      <c r="E84" s="70"/>
      <c r="F84" s="70"/>
      <c r="G84" s="70"/>
      <c r="H84" s="70"/>
      <c r="I84" s="70"/>
      <c r="J84" s="70"/>
      <c r="K84" s="70"/>
      <c r="L84" s="70" t="str">
        <f>K5</f>
        <v>M024</v>
      </c>
      <c r="M84" s="70"/>
      <c r="N84" s="70"/>
      <c r="O84" s="70"/>
      <c r="P84" s="70"/>
      <c r="Q84" s="70"/>
      <c r="R84" s="70"/>
      <c r="S84" s="70"/>
      <c r="T84" s="70"/>
      <c r="U84" s="70"/>
      <c r="V84" s="70"/>
      <c r="W84" s="70"/>
      <c r="X84" s="70"/>
      <c r="Y84" s="70"/>
      <c r="Z84" s="70"/>
      <c r="AA84" s="70"/>
      <c r="AB84" s="70"/>
      <c r="AC84" s="70"/>
      <c r="AD84" s="70"/>
      <c r="AE84" s="70"/>
      <c r="AF84" s="70"/>
      <c r="AG84" s="70"/>
      <c r="AH84" s="70"/>
      <c r="AI84" s="70"/>
      <c r="AJ84" s="70"/>
      <c r="AK84" s="70"/>
      <c r="AL84" s="70"/>
      <c r="AM84" s="70"/>
      <c r="AN84" s="70"/>
      <c r="AO84" s="70"/>
      <c r="AP84" s="70"/>
      <c r="AQ84" s="70"/>
      <c r="AR84" s="71"/>
      <c r="BE84" s="4"/>
    </row>
    <row r="85" s="5" customFormat="1" ht="36.96" customHeight="1">
      <c r="A85" s="5"/>
      <c r="B85" s="72"/>
      <c r="C85" s="73" t="s">
        <v>16</v>
      </c>
      <c r="D85" s="74"/>
      <c r="E85" s="74"/>
      <c r="F85" s="74"/>
      <c r="G85" s="74"/>
      <c r="H85" s="74"/>
      <c r="I85" s="74"/>
      <c r="J85" s="74"/>
      <c r="K85" s="74"/>
      <c r="L85" s="75" t="str">
        <f>K6</f>
        <v>Domov IRIS OV-Mariánské Hory</v>
      </c>
      <c r="M85" s="74"/>
      <c r="N85" s="74"/>
      <c r="O85" s="74"/>
      <c r="P85" s="74"/>
      <c r="Q85" s="74"/>
      <c r="R85" s="74"/>
      <c r="S85" s="74"/>
      <c r="T85" s="74"/>
      <c r="U85" s="74"/>
      <c r="V85" s="74"/>
      <c r="W85" s="74"/>
      <c r="X85" s="74"/>
      <c r="Y85" s="74"/>
      <c r="Z85" s="74"/>
      <c r="AA85" s="74"/>
      <c r="AB85" s="74"/>
      <c r="AC85" s="74"/>
      <c r="AD85" s="74"/>
      <c r="AE85" s="74"/>
      <c r="AF85" s="74"/>
      <c r="AG85" s="74"/>
      <c r="AH85" s="74"/>
      <c r="AI85" s="74"/>
      <c r="AJ85" s="74"/>
      <c r="AK85" s="74"/>
      <c r="AL85" s="74"/>
      <c r="AM85" s="74"/>
      <c r="AN85" s="74"/>
      <c r="AO85" s="74"/>
      <c r="AP85" s="74"/>
      <c r="AQ85" s="74"/>
      <c r="AR85" s="76"/>
      <c r="BE85" s="5"/>
    </row>
    <row r="86" s="2" customFormat="1" ht="6.96" customHeight="1">
      <c r="A86" s="37"/>
      <c r="B86" s="38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9"/>
      <c r="AL86" s="39"/>
      <c r="AM86" s="39"/>
      <c r="AN86" s="39"/>
      <c r="AO86" s="39"/>
      <c r="AP86" s="39"/>
      <c r="AQ86" s="39"/>
      <c r="AR86" s="43"/>
      <c r="BE86" s="37"/>
    </row>
    <row r="87" s="2" customFormat="1" ht="12" customHeight="1">
      <c r="A87" s="37"/>
      <c r="B87" s="38"/>
      <c r="C87" s="31" t="s">
        <v>20</v>
      </c>
      <c r="D87" s="39"/>
      <c r="E87" s="39"/>
      <c r="F87" s="39"/>
      <c r="G87" s="39"/>
      <c r="H87" s="39"/>
      <c r="I87" s="39"/>
      <c r="J87" s="39"/>
      <c r="K87" s="39"/>
      <c r="L87" s="77" t="str">
        <f>IF(K8="","",K8)</f>
        <v xml:space="preserve"> </v>
      </c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1" t="s">
        <v>22</v>
      </c>
      <c r="AJ87" s="39"/>
      <c r="AK87" s="39"/>
      <c r="AL87" s="39"/>
      <c r="AM87" s="78" t="str">
        <f>IF(AN8= "","",AN8)</f>
        <v>24. 10. 2023</v>
      </c>
      <c r="AN87" s="78"/>
      <c r="AO87" s="39"/>
      <c r="AP87" s="39"/>
      <c r="AQ87" s="39"/>
      <c r="AR87" s="43"/>
      <c r="BE87" s="37"/>
    </row>
    <row r="88" s="2" customFormat="1" ht="6.96" customHeight="1">
      <c r="A88" s="37"/>
      <c r="B88" s="38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39"/>
      <c r="AH88" s="39"/>
      <c r="AI88" s="39"/>
      <c r="AJ88" s="39"/>
      <c r="AK88" s="39"/>
      <c r="AL88" s="39"/>
      <c r="AM88" s="39"/>
      <c r="AN88" s="39"/>
      <c r="AO88" s="39"/>
      <c r="AP88" s="39"/>
      <c r="AQ88" s="39"/>
      <c r="AR88" s="43"/>
      <c r="BE88" s="37"/>
    </row>
    <row r="89" s="2" customFormat="1" ht="15.15" customHeight="1">
      <c r="A89" s="37"/>
      <c r="B89" s="38"/>
      <c r="C89" s="31" t="s">
        <v>24</v>
      </c>
      <c r="D89" s="39"/>
      <c r="E89" s="39"/>
      <c r="F89" s="39"/>
      <c r="G89" s="39"/>
      <c r="H89" s="39"/>
      <c r="I89" s="39"/>
      <c r="J89" s="39"/>
      <c r="K89" s="39"/>
      <c r="L89" s="70" t="str">
        <f>IF(E11= "","",E11)</f>
        <v xml:space="preserve"> </v>
      </c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1" t="s">
        <v>29</v>
      </c>
      <c r="AJ89" s="39"/>
      <c r="AK89" s="39"/>
      <c r="AL89" s="39"/>
      <c r="AM89" s="79" t="str">
        <f>IF(E17="","",E17)</f>
        <v xml:space="preserve"> </v>
      </c>
      <c r="AN89" s="70"/>
      <c r="AO89" s="70"/>
      <c r="AP89" s="70"/>
      <c r="AQ89" s="39"/>
      <c r="AR89" s="43"/>
      <c r="AS89" s="80" t="s">
        <v>53</v>
      </c>
      <c r="AT89" s="81"/>
      <c r="AU89" s="82"/>
      <c r="AV89" s="82"/>
      <c r="AW89" s="82"/>
      <c r="AX89" s="82"/>
      <c r="AY89" s="82"/>
      <c r="AZ89" s="82"/>
      <c r="BA89" s="82"/>
      <c r="BB89" s="82"/>
      <c r="BC89" s="82"/>
      <c r="BD89" s="83"/>
      <c r="BE89" s="37"/>
    </row>
    <row r="90" s="2" customFormat="1" ht="15.15" customHeight="1">
      <c r="A90" s="37"/>
      <c r="B90" s="38"/>
      <c r="C90" s="31" t="s">
        <v>27</v>
      </c>
      <c r="D90" s="39"/>
      <c r="E90" s="39"/>
      <c r="F90" s="39"/>
      <c r="G90" s="39"/>
      <c r="H90" s="39"/>
      <c r="I90" s="39"/>
      <c r="J90" s="39"/>
      <c r="K90" s="39"/>
      <c r="L90" s="70" t="str">
        <f>IF(E14= "Vyplň údaj","",E14)</f>
        <v/>
      </c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31" t="s">
        <v>31</v>
      </c>
      <c r="AJ90" s="39"/>
      <c r="AK90" s="39"/>
      <c r="AL90" s="39"/>
      <c r="AM90" s="79" t="str">
        <f>IF(E20="","",E20)</f>
        <v xml:space="preserve"> </v>
      </c>
      <c r="AN90" s="70"/>
      <c r="AO90" s="70"/>
      <c r="AP90" s="70"/>
      <c r="AQ90" s="39"/>
      <c r="AR90" s="43"/>
      <c r="AS90" s="84"/>
      <c r="AT90" s="85"/>
      <c r="AU90" s="86"/>
      <c r="AV90" s="86"/>
      <c r="AW90" s="86"/>
      <c r="AX90" s="86"/>
      <c r="AY90" s="86"/>
      <c r="AZ90" s="86"/>
      <c r="BA90" s="86"/>
      <c r="BB90" s="86"/>
      <c r="BC90" s="86"/>
      <c r="BD90" s="87"/>
      <c r="BE90" s="37"/>
    </row>
    <row r="91" s="2" customFormat="1" ht="10.8" customHeight="1">
      <c r="A91" s="37"/>
      <c r="B91" s="38"/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9"/>
      <c r="AL91" s="39"/>
      <c r="AM91" s="39"/>
      <c r="AN91" s="39"/>
      <c r="AO91" s="39"/>
      <c r="AP91" s="39"/>
      <c r="AQ91" s="39"/>
      <c r="AR91" s="43"/>
      <c r="AS91" s="88"/>
      <c r="AT91" s="89"/>
      <c r="AU91" s="90"/>
      <c r="AV91" s="90"/>
      <c r="AW91" s="90"/>
      <c r="AX91" s="90"/>
      <c r="AY91" s="90"/>
      <c r="AZ91" s="90"/>
      <c r="BA91" s="90"/>
      <c r="BB91" s="90"/>
      <c r="BC91" s="90"/>
      <c r="BD91" s="91"/>
      <c r="BE91" s="37"/>
    </row>
    <row r="92" s="2" customFormat="1" ht="29.28" customHeight="1">
      <c r="A92" s="37"/>
      <c r="B92" s="38"/>
      <c r="C92" s="92" t="s">
        <v>54</v>
      </c>
      <c r="D92" s="93"/>
      <c r="E92" s="93"/>
      <c r="F92" s="93"/>
      <c r="G92" s="93"/>
      <c r="H92" s="94"/>
      <c r="I92" s="95" t="s">
        <v>55</v>
      </c>
      <c r="J92" s="93"/>
      <c r="K92" s="93"/>
      <c r="L92" s="93"/>
      <c r="M92" s="93"/>
      <c r="N92" s="93"/>
      <c r="O92" s="93"/>
      <c r="P92" s="93"/>
      <c r="Q92" s="93"/>
      <c r="R92" s="93"/>
      <c r="S92" s="93"/>
      <c r="T92" s="93"/>
      <c r="U92" s="93"/>
      <c r="V92" s="93"/>
      <c r="W92" s="93"/>
      <c r="X92" s="93"/>
      <c r="Y92" s="93"/>
      <c r="Z92" s="93"/>
      <c r="AA92" s="93"/>
      <c r="AB92" s="93"/>
      <c r="AC92" s="93"/>
      <c r="AD92" s="93"/>
      <c r="AE92" s="93"/>
      <c r="AF92" s="93"/>
      <c r="AG92" s="96" t="s">
        <v>56</v>
      </c>
      <c r="AH92" s="93"/>
      <c r="AI92" s="93"/>
      <c r="AJ92" s="93"/>
      <c r="AK92" s="93"/>
      <c r="AL92" s="93"/>
      <c r="AM92" s="93"/>
      <c r="AN92" s="95" t="s">
        <v>57</v>
      </c>
      <c r="AO92" s="93"/>
      <c r="AP92" s="97"/>
      <c r="AQ92" s="98" t="s">
        <v>58</v>
      </c>
      <c r="AR92" s="43"/>
      <c r="AS92" s="99" t="s">
        <v>59</v>
      </c>
      <c r="AT92" s="100" t="s">
        <v>60</v>
      </c>
      <c r="AU92" s="100" t="s">
        <v>61</v>
      </c>
      <c r="AV92" s="100" t="s">
        <v>62</v>
      </c>
      <c r="AW92" s="100" t="s">
        <v>63</v>
      </c>
      <c r="AX92" s="100" t="s">
        <v>64</v>
      </c>
      <c r="AY92" s="100" t="s">
        <v>65</v>
      </c>
      <c r="AZ92" s="100" t="s">
        <v>66</v>
      </c>
      <c r="BA92" s="100" t="s">
        <v>67</v>
      </c>
      <c r="BB92" s="100" t="s">
        <v>68</v>
      </c>
      <c r="BC92" s="100" t="s">
        <v>69</v>
      </c>
      <c r="BD92" s="101" t="s">
        <v>70</v>
      </c>
      <c r="BE92" s="37"/>
    </row>
    <row r="93" s="2" customFormat="1" ht="10.8" customHeight="1">
      <c r="A93" s="37"/>
      <c r="B93" s="38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39"/>
      <c r="AK93" s="39"/>
      <c r="AL93" s="39"/>
      <c r="AM93" s="39"/>
      <c r="AN93" s="39"/>
      <c r="AO93" s="39"/>
      <c r="AP93" s="39"/>
      <c r="AQ93" s="39"/>
      <c r="AR93" s="43"/>
      <c r="AS93" s="102"/>
      <c r="AT93" s="103"/>
      <c r="AU93" s="103"/>
      <c r="AV93" s="103"/>
      <c r="AW93" s="103"/>
      <c r="AX93" s="103"/>
      <c r="AY93" s="103"/>
      <c r="AZ93" s="103"/>
      <c r="BA93" s="103"/>
      <c r="BB93" s="103"/>
      <c r="BC93" s="103"/>
      <c r="BD93" s="104"/>
      <c r="BE93" s="37"/>
    </row>
    <row r="94" s="6" customFormat="1" ht="32.4" customHeight="1">
      <c r="A94" s="6"/>
      <c r="B94" s="105"/>
      <c r="C94" s="106" t="s">
        <v>71</v>
      </c>
      <c r="D94" s="107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  <c r="AC94" s="107"/>
      <c r="AD94" s="107"/>
      <c r="AE94" s="107"/>
      <c r="AF94" s="107"/>
      <c r="AG94" s="108">
        <f>ROUND(AG95,2)</f>
        <v>0</v>
      </c>
      <c r="AH94" s="108"/>
      <c r="AI94" s="108"/>
      <c r="AJ94" s="108"/>
      <c r="AK94" s="108"/>
      <c r="AL94" s="108"/>
      <c r="AM94" s="108"/>
      <c r="AN94" s="109">
        <f>SUM(AG94,AT94)</f>
        <v>0</v>
      </c>
      <c r="AO94" s="109"/>
      <c r="AP94" s="109"/>
      <c r="AQ94" s="110" t="s">
        <v>1</v>
      </c>
      <c r="AR94" s="111"/>
      <c r="AS94" s="112">
        <f>ROUND(AS95,2)</f>
        <v>0</v>
      </c>
      <c r="AT94" s="113">
        <f>ROUND(SUM(AV94:AW94),2)</f>
        <v>0</v>
      </c>
      <c r="AU94" s="114">
        <f>ROUND(AU95,5)</f>
        <v>0</v>
      </c>
      <c r="AV94" s="113">
        <f>ROUND(AZ94*L29,2)</f>
        <v>0</v>
      </c>
      <c r="AW94" s="113">
        <f>ROUND(BA94*L30,2)</f>
        <v>0</v>
      </c>
      <c r="AX94" s="113">
        <f>ROUND(BB94*L29,2)</f>
        <v>0</v>
      </c>
      <c r="AY94" s="113">
        <f>ROUND(BC94*L30,2)</f>
        <v>0</v>
      </c>
      <c r="AZ94" s="113">
        <f>ROUND(AZ95,2)</f>
        <v>0</v>
      </c>
      <c r="BA94" s="113">
        <f>ROUND(BA95,2)</f>
        <v>0</v>
      </c>
      <c r="BB94" s="113">
        <f>ROUND(BB95,2)</f>
        <v>0</v>
      </c>
      <c r="BC94" s="113">
        <f>ROUND(BC95,2)</f>
        <v>0</v>
      </c>
      <c r="BD94" s="115">
        <f>ROUND(BD95,2)</f>
        <v>0</v>
      </c>
      <c r="BE94" s="6"/>
      <c r="BS94" s="116" t="s">
        <v>72</v>
      </c>
      <c r="BT94" s="116" t="s">
        <v>73</v>
      </c>
      <c r="BU94" s="117" t="s">
        <v>74</v>
      </c>
      <c r="BV94" s="116" t="s">
        <v>75</v>
      </c>
      <c r="BW94" s="116" t="s">
        <v>5</v>
      </c>
      <c r="BX94" s="116" t="s">
        <v>76</v>
      </c>
      <c r="CL94" s="116" t="s">
        <v>1</v>
      </c>
    </row>
    <row r="95" s="7" customFormat="1" ht="16.5" customHeight="1">
      <c r="A95" s="118" t="s">
        <v>77</v>
      </c>
      <c r="B95" s="119"/>
      <c r="C95" s="120"/>
      <c r="D95" s="121" t="s">
        <v>78</v>
      </c>
      <c r="E95" s="121"/>
      <c r="F95" s="121"/>
      <c r="G95" s="121"/>
      <c r="H95" s="121"/>
      <c r="I95" s="122"/>
      <c r="J95" s="121" t="s">
        <v>79</v>
      </c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3">
        <f>'01 - oprava koupelen'!J30</f>
        <v>0</v>
      </c>
      <c r="AH95" s="122"/>
      <c r="AI95" s="122"/>
      <c r="AJ95" s="122"/>
      <c r="AK95" s="122"/>
      <c r="AL95" s="122"/>
      <c r="AM95" s="122"/>
      <c r="AN95" s="123">
        <f>SUM(AG95,AT95)</f>
        <v>0</v>
      </c>
      <c r="AO95" s="122"/>
      <c r="AP95" s="122"/>
      <c r="AQ95" s="124" t="s">
        <v>80</v>
      </c>
      <c r="AR95" s="125"/>
      <c r="AS95" s="126">
        <v>0</v>
      </c>
      <c r="AT95" s="127">
        <f>ROUND(SUM(AV95:AW95),2)</f>
        <v>0</v>
      </c>
      <c r="AU95" s="128">
        <f>'01 - oprava koupelen'!P126</f>
        <v>0</v>
      </c>
      <c r="AV95" s="127">
        <f>'01 - oprava koupelen'!J33</f>
        <v>0</v>
      </c>
      <c r="AW95" s="127">
        <f>'01 - oprava koupelen'!J34</f>
        <v>0</v>
      </c>
      <c r="AX95" s="127">
        <f>'01 - oprava koupelen'!J35</f>
        <v>0</v>
      </c>
      <c r="AY95" s="127">
        <f>'01 - oprava koupelen'!J36</f>
        <v>0</v>
      </c>
      <c r="AZ95" s="127">
        <f>'01 - oprava koupelen'!F33</f>
        <v>0</v>
      </c>
      <c r="BA95" s="127">
        <f>'01 - oprava koupelen'!F34</f>
        <v>0</v>
      </c>
      <c r="BB95" s="127">
        <f>'01 - oprava koupelen'!F35</f>
        <v>0</v>
      </c>
      <c r="BC95" s="127">
        <f>'01 - oprava koupelen'!F36</f>
        <v>0</v>
      </c>
      <c r="BD95" s="129">
        <f>'01 - oprava koupelen'!F37</f>
        <v>0</v>
      </c>
      <c r="BE95" s="7"/>
      <c r="BT95" s="130" t="s">
        <v>81</v>
      </c>
      <c r="BV95" s="130" t="s">
        <v>75</v>
      </c>
      <c r="BW95" s="130" t="s">
        <v>82</v>
      </c>
      <c r="BX95" s="130" t="s">
        <v>5</v>
      </c>
      <c r="CL95" s="130" t="s">
        <v>1</v>
      </c>
      <c r="CM95" s="130" t="s">
        <v>81</v>
      </c>
    </row>
    <row r="96" s="2" customFormat="1" ht="30" customHeight="1">
      <c r="A96" s="37"/>
      <c r="B96" s="38"/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F96" s="39"/>
      <c r="AG96" s="39"/>
      <c r="AH96" s="39"/>
      <c r="AI96" s="39"/>
      <c r="AJ96" s="39"/>
      <c r="AK96" s="39"/>
      <c r="AL96" s="39"/>
      <c r="AM96" s="39"/>
      <c r="AN96" s="39"/>
      <c r="AO96" s="39"/>
      <c r="AP96" s="39"/>
      <c r="AQ96" s="39"/>
      <c r="AR96" s="43"/>
      <c r="AS96" s="37"/>
      <c r="AT96" s="37"/>
      <c r="AU96" s="37"/>
      <c r="AV96" s="37"/>
      <c r="AW96" s="37"/>
      <c r="AX96" s="37"/>
      <c r="AY96" s="37"/>
      <c r="AZ96" s="37"/>
      <c r="BA96" s="37"/>
      <c r="BB96" s="37"/>
      <c r="BC96" s="37"/>
      <c r="BD96" s="37"/>
      <c r="BE96" s="37"/>
    </row>
    <row r="97" s="2" customFormat="1" ht="6.96" customHeight="1">
      <c r="A97" s="37"/>
      <c r="B97" s="65"/>
      <c r="C97" s="66"/>
      <c r="D97" s="66"/>
      <c r="E97" s="66"/>
      <c r="F97" s="66"/>
      <c r="G97" s="66"/>
      <c r="H97" s="66"/>
      <c r="I97" s="66"/>
      <c r="J97" s="66"/>
      <c r="K97" s="66"/>
      <c r="L97" s="66"/>
      <c r="M97" s="66"/>
      <c r="N97" s="66"/>
      <c r="O97" s="66"/>
      <c r="P97" s="66"/>
      <c r="Q97" s="66"/>
      <c r="R97" s="66"/>
      <c r="S97" s="66"/>
      <c r="T97" s="66"/>
      <c r="U97" s="66"/>
      <c r="V97" s="66"/>
      <c r="W97" s="66"/>
      <c r="X97" s="66"/>
      <c r="Y97" s="66"/>
      <c r="Z97" s="66"/>
      <c r="AA97" s="66"/>
      <c r="AB97" s="66"/>
      <c r="AC97" s="66"/>
      <c r="AD97" s="66"/>
      <c r="AE97" s="66"/>
      <c r="AF97" s="66"/>
      <c r="AG97" s="66"/>
      <c r="AH97" s="66"/>
      <c r="AI97" s="66"/>
      <c r="AJ97" s="66"/>
      <c r="AK97" s="66"/>
      <c r="AL97" s="66"/>
      <c r="AM97" s="66"/>
      <c r="AN97" s="66"/>
      <c r="AO97" s="66"/>
      <c r="AP97" s="66"/>
      <c r="AQ97" s="66"/>
      <c r="AR97" s="43"/>
      <c r="AS97" s="37"/>
      <c r="AT97" s="37"/>
      <c r="AU97" s="37"/>
      <c r="AV97" s="37"/>
      <c r="AW97" s="37"/>
      <c r="AX97" s="37"/>
      <c r="AY97" s="37"/>
      <c r="AZ97" s="37"/>
      <c r="BA97" s="37"/>
      <c r="BB97" s="37"/>
      <c r="BC97" s="37"/>
      <c r="BD97" s="37"/>
      <c r="BE97" s="37"/>
    </row>
  </sheetData>
  <sheetProtection sheet="1" formatColumns="0" formatRows="0" objects="1" scenarios="1" spinCount="100000" saltValue="yYS5jgLEbaggH97ER6hmtHyeujg/uh5ZG7Da4B+heEUVz4W+snuHwiKZMdgrrMt+Ywis8ThYrJc0muwNc9jl9g==" hashValue="y/0zF1H9/C3PSxGN+tKOKKyIuWleCzxvWDwY1XoDSMv3uVaBIrQbY6HoXwXuWMbEXxa/jGarOtiKe9jKwrkdeg==" algorithmName="SHA-512" password="CC35"/>
  <mergeCells count="42"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AK31:AO31"/>
    <mergeCell ref="L31:P31"/>
    <mergeCell ref="W32:AE32"/>
    <mergeCell ref="AK32:AO32"/>
    <mergeCell ref="L32:P32"/>
    <mergeCell ref="W33:AE33"/>
    <mergeCell ref="AK33:AO33"/>
    <mergeCell ref="L33:P33"/>
    <mergeCell ref="X35:AB35"/>
    <mergeCell ref="AK35:AO35"/>
    <mergeCell ref="L85:AO85"/>
    <mergeCell ref="AM87:AN87"/>
    <mergeCell ref="AM89:AP89"/>
    <mergeCell ref="AS89:AT91"/>
    <mergeCell ref="AM90:AP90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AR2:BE2"/>
  </mergeCells>
  <hyperlinks>
    <hyperlink ref="A95" location="'01 - oprava koupelen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6" t="s">
        <v>82</v>
      </c>
    </row>
    <row r="3" hidden="1" s="1" customFormat="1" ht="6.96" customHeight="1">
      <c r="B3" s="131"/>
      <c r="C3" s="132"/>
      <c r="D3" s="132"/>
      <c r="E3" s="132"/>
      <c r="F3" s="132"/>
      <c r="G3" s="132"/>
      <c r="H3" s="132"/>
      <c r="I3" s="132"/>
      <c r="J3" s="132"/>
      <c r="K3" s="132"/>
      <c r="L3" s="19"/>
      <c r="AT3" s="16" t="s">
        <v>81</v>
      </c>
    </row>
    <row r="4" hidden="1" s="1" customFormat="1" ht="24.96" customHeight="1">
      <c r="B4" s="19"/>
      <c r="D4" s="133" t="s">
        <v>83</v>
      </c>
      <c r="L4" s="19"/>
      <c r="M4" s="134" t="s">
        <v>10</v>
      </c>
      <c r="AT4" s="16" t="s">
        <v>4</v>
      </c>
    </row>
    <row r="5" hidden="1" s="1" customFormat="1" ht="6.96" customHeight="1">
      <c r="B5" s="19"/>
      <c r="L5" s="19"/>
    </row>
    <row r="6" hidden="1" s="1" customFormat="1" ht="12" customHeight="1">
      <c r="B6" s="19"/>
      <c r="D6" s="135" t="s">
        <v>16</v>
      </c>
      <c r="L6" s="19"/>
    </row>
    <row r="7" hidden="1" s="1" customFormat="1" ht="16.5" customHeight="1">
      <c r="B7" s="19"/>
      <c r="E7" s="136" t="str">
        <f>'Rekapitulace stavby'!K6</f>
        <v>Domov IRIS OV-Mariánské Hory</v>
      </c>
      <c r="F7" s="135"/>
      <c r="G7" s="135"/>
      <c r="H7" s="135"/>
      <c r="L7" s="19"/>
    </row>
    <row r="8" hidden="1" s="2" customFormat="1" ht="12" customHeight="1">
      <c r="A8" s="37"/>
      <c r="B8" s="43"/>
      <c r="C8" s="37"/>
      <c r="D8" s="135" t="s">
        <v>84</v>
      </c>
      <c r="E8" s="37"/>
      <c r="F8" s="37"/>
      <c r="G8" s="37"/>
      <c r="H8" s="37"/>
      <c r="I8" s="37"/>
      <c r="J8" s="37"/>
      <c r="K8" s="37"/>
      <c r="L8" s="62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</row>
    <row r="9" hidden="1" s="2" customFormat="1" ht="16.5" customHeight="1">
      <c r="A9" s="37"/>
      <c r="B9" s="43"/>
      <c r="C9" s="37"/>
      <c r="D9" s="37"/>
      <c r="E9" s="137" t="s">
        <v>85</v>
      </c>
      <c r="F9" s="37"/>
      <c r="G9" s="37"/>
      <c r="H9" s="37"/>
      <c r="I9" s="37"/>
      <c r="J9" s="37"/>
      <c r="K9" s="37"/>
      <c r="L9" s="62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</row>
    <row r="10" hidden="1" s="2" customFormat="1">
      <c r="A10" s="37"/>
      <c r="B10" s="43"/>
      <c r="C10" s="37"/>
      <c r="D10" s="37"/>
      <c r="E10" s="37"/>
      <c r="F10" s="37"/>
      <c r="G10" s="37"/>
      <c r="H10" s="37"/>
      <c r="I10" s="37"/>
      <c r="J10" s="37"/>
      <c r="K10" s="37"/>
      <c r="L10" s="62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</row>
    <row r="11" hidden="1" s="2" customFormat="1" ht="12" customHeight="1">
      <c r="A11" s="37"/>
      <c r="B11" s="43"/>
      <c r="C11" s="37"/>
      <c r="D11" s="135" t="s">
        <v>18</v>
      </c>
      <c r="E11" s="37"/>
      <c r="F11" s="138" t="s">
        <v>1</v>
      </c>
      <c r="G11" s="37"/>
      <c r="H11" s="37"/>
      <c r="I11" s="135" t="s">
        <v>19</v>
      </c>
      <c r="J11" s="138" t="s">
        <v>1</v>
      </c>
      <c r="K11" s="37"/>
      <c r="L11" s="62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</row>
    <row r="12" hidden="1" s="2" customFormat="1" ht="12" customHeight="1">
      <c r="A12" s="37"/>
      <c r="B12" s="43"/>
      <c r="C12" s="37"/>
      <c r="D12" s="135" t="s">
        <v>20</v>
      </c>
      <c r="E12" s="37"/>
      <c r="F12" s="138" t="s">
        <v>21</v>
      </c>
      <c r="G12" s="37"/>
      <c r="H12" s="37"/>
      <c r="I12" s="135" t="s">
        <v>22</v>
      </c>
      <c r="J12" s="139" t="str">
        <f>'Rekapitulace stavby'!AN8</f>
        <v>24. 10. 2023</v>
      </c>
      <c r="K12" s="37"/>
      <c r="L12" s="62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</row>
    <row r="13" hidden="1" s="2" customFormat="1" ht="10.8" customHeight="1">
      <c r="A13" s="37"/>
      <c r="B13" s="43"/>
      <c r="C13" s="37"/>
      <c r="D13" s="37"/>
      <c r="E13" s="37"/>
      <c r="F13" s="37"/>
      <c r="G13" s="37"/>
      <c r="H13" s="37"/>
      <c r="I13" s="37"/>
      <c r="J13" s="37"/>
      <c r="K13" s="37"/>
      <c r="L13" s="62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</row>
    <row r="14" hidden="1" s="2" customFormat="1" ht="12" customHeight="1">
      <c r="A14" s="37"/>
      <c r="B14" s="43"/>
      <c r="C14" s="37"/>
      <c r="D14" s="135" t="s">
        <v>24</v>
      </c>
      <c r="E14" s="37"/>
      <c r="F14" s="37"/>
      <c r="G14" s="37"/>
      <c r="H14" s="37"/>
      <c r="I14" s="135" t="s">
        <v>25</v>
      </c>
      <c r="J14" s="138" t="str">
        <f>IF('Rekapitulace stavby'!AN10="","",'Rekapitulace stavby'!AN10)</f>
        <v/>
      </c>
      <c r="K14" s="37"/>
      <c r="L14" s="62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</row>
    <row r="15" hidden="1" s="2" customFormat="1" ht="18" customHeight="1">
      <c r="A15" s="37"/>
      <c r="B15" s="43"/>
      <c r="C15" s="37"/>
      <c r="D15" s="37"/>
      <c r="E15" s="138" t="str">
        <f>IF('Rekapitulace stavby'!E11="","",'Rekapitulace stavby'!E11)</f>
        <v xml:space="preserve"> </v>
      </c>
      <c r="F15" s="37"/>
      <c r="G15" s="37"/>
      <c r="H15" s="37"/>
      <c r="I15" s="135" t="s">
        <v>26</v>
      </c>
      <c r="J15" s="138" t="str">
        <f>IF('Rekapitulace stavby'!AN11="","",'Rekapitulace stavby'!AN11)</f>
        <v/>
      </c>
      <c r="K15" s="37"/>
      <c r="L15" s="62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</row>
    <row r="16" hidden="1" s="2" customFormat="1" ht="6.96" customHeight="1">
      <c r="A16" s="37"/>
      <c r="B16" s="43"/>
      <c r="C16" s="37"/>
      <c r="D16" s="37"/>
      <c r="E16" s="37"/>
      <c r="F16" s="37"/>
      <c r="G16" s="37"/>
      <c r="H16" s="37"/>
      <c r="I16" s="37"/>
      <c r="J16" s="37"/>
      <c r="K16" s="37"/>
      <c r="L16" s="62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</row>
    <row r="17" hidden="1" s="2" customFormat="1" ht="12" customHeight="1">
      <c r="A17" s="37"/>
      <c r="B17" s="43"/>
      <c r="C17" s="37"/>
      <c r="D17" s="135" t="s">
        <v>27</v>
      </c>
      <c r="E17" s="37"/>
      <c r="F17" s="37"/>
      <c r="G17" s="37"/>
      <c r="H17" s="37"/>
      <c r="I17" s="135" t="s">
        <v>25</v>
      </c>
      <c r="J17" s="32" t="str">
        <f>'Rekapitulace stavby'!AN13</f>
        <v>Vyplň údaj</v>
      </c>
      <c r="K17" s="37"/>
      <c r="L17" s="62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</row>
    <row r="18" hidden="1" s="2" customFormat="1" ht="18" customHeight="1">
      <c r="A18" s="37"/>
      <c r="B18" s="43"/>
      <c r="C18" s="37"/>
      <c r="D18" s="37"/>
      <c r="E18" s="32" t="str">
        <f>'Rekapitulace stavby'!E14</f>
        <v>Vyplň údaj</v>
      </c>
      <c r="F18" s="138"/>
      <c r="G18" s="138"/>
      <c r="H18" s="138"/>
      <c r="I18" s="135" t="s">
        <v>26</v>
      </c>
      <c r="J18" s="32" t="str">
        <f>'Rekapitulace stavby'!AN14</f>
        <v>Vyplň údaj</v>
      </c>
      <c r="K18" s="37"/>
      <c r="L18" s="62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</row>
    <row r="19" hidden="1" s="2" customFormat="1" ht="6.96" customHeight="1">
      <c r="A19" s="37"/>
      <c r="B19" s="43"/>
      <c r="C19" s="37"/>
      <c r="D19" s="37"/>
      <c r="E19" s="37"/>
      <c r="F19" s="37"/>
      <c r="G19" s="37"/>
      <c r="H19" s="37"/>
      <c r="I19" s="37"/>
      <c r="J19" s="37"/>
      <c r="K19" s="37"/>
      <c r="L19" s="62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</row>
    <row r="20" hidden="1" s="2" customFormat="1" ht="12" customHeight="1">
      <c r="A20" s="37"/>
      <c r="B20" s="43"/>
      <c r="C20" s="37"/>
      <c r="D20" s="135" t="s">
        <v>29</v>
      </c>
      <c r="E20" s="37"/>
      <c r="F20" s="37"/>
      <c r="G20" s="37"/>
      <c r="H20" s="37"/>
      <c r="I20" s="135" t="s">
        <v>25</v>
      </c>
      <c r="J20" s="138" t="str">
        <f>IF('Rekapitulace stavby'!AN16="","",'Rekapitulace stavby'!AN16)</f>
        <v/>
      </c>
      <c r="K20" s="37"/>
      <c r="L20" s="62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</row>
    <row r="21" hidden="1" s="2" customFormat="1" ht="18" customHeight="1">
      <c r="A21" s="37"/>
      <c r="B21" s="43"/>
      <c r="C21" s="37"/>
      <c r="D21" s="37"/>
      <c r="E21" s="138" t="str">
        <f>IF('Rekapitulace stavby'!E17="","",'Rekapitulace stavby'!E17)</f>
        <v xml:space="preserve"> </v>
      </c>
      <c r="F21" s="37"/>
      <c r="G21" s="37"/>
      <c r="H21" s="37"/>
      <c r="I21" s="135" t="s">
        <v>26</v>
      </c>
      <c r="J21" s="138" t="str">
        <f>IF('Rekapitulace stavby'!AN17="","",'Rekapitulace stavby'!AN17)</f>
        <v/>
      </c>
      <c r="K21" s="37"/>
      <c r="L21" s="62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</row>
    <row r="22" hidden="1" s="2" customFormat="1" ht="6.96" customHeight="1">
      <c r="A22" s="37"/>
      <c r="B22" s="43"/>
      <c r="C22" s="37"/>
      <c r="D22" s="37"/>
      <c r="E22" s="37"/>
      <c r="F22" s="37"/>
      <c r="G22" s="37"/>
      <c r="H22" s="37"/>
      <c r="I22" s="37"/>
      <c r="J22" s="37"/>
      <c r="K22" s="37"/>
      <c r="L22" s="62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</row>
    <row r="23" hidden="1" s="2" customFormat="1" ht="12" customHeight="1">
      <c r="A23" s="37"/>
      <c r="B23" s="43"/>
      <c r="C23" s="37"/>
      <c r="D23" s="135" t="s">
        <v>31</v>
      </c>
      <c r="E23" s="37"/>
      <c r="F23" s="37"/>
      <c r="G23" s="37"/>
      <c r="H23" s="37"/>
      <c r="I23" s="135" t="s">
        <v>25</v>
      </c>
      <c r="J23" s="138" t="str">
        <f>IF('Rekapitulace stavby'!AN19="","",'Rekapitulace stavby'!AN19)</f>
        <v/>
      </c>
      <c r="K23" s="37"/>
      <c r="L23" s="62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</row>
    <row r="24" hidden="1" s="2" customFormat="1" ht="18" customHeight="1">
      <c r="A24" s="37"/>
      <c r="B24" s="43"/>
      <c r="C24" s="37"/>
      <c r="D24" s="37"/>
      <c r="E24" s="138" t="str">
        <f>IF('Rekapitulace stavby'!E20="","",'Rekapitulace stavby'!E20)</f>
        <v xml:space="preserve"> </v>
      </c>
      <c r="F24" s="37"/>
      <c r="G24" s="37"/>
      <c r="H24" s="37"/>
      <c r="I24" s="135" t="s">
        <v>26</v>
      </c>
      <c r="J24" s="138" t="str">
        <f>IF('Rekapitulace stavby'!AN20="","",'Rekapitulace stavby'!AN20)</f>
        <v/>
      </c>
      <c r="K24" s="37"/>
      <c r="L24" s="62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</row>
    <row r="25" hidden="1" s="2" customFormat="1" ht="6.96" customHeight="1">
      <c r="A25" s="37"/>
      <c r="B25" s="43"/>
      <c r="C25" s="37"/>
      <c r="D25" s="37"/>
      <c r="E25" s="37"/>
      <c r="F25" s="37"/>
      <c r="G25" s="37"/>
      <c r="H25" s="37"/>
      <c r="I25" s="37"/>
      <c r="J25" s="37"/>
      <c r="K25" s="37"/>
      <c r="L25" s="62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</row>
    <row r="26" hidden="1" s="2" customFormat="1" ht="12" customHeight="1">
      <c r="A26" s="37"/>
      <c r="B26" s="43"/>
      <c r="C26" s="37"/>
      <c r="D26" s="135" t="s">
        <v>32</v>
      </c>
      <c r="E26" s="37"/>
      <c r="F26" s="37"/>
      <c r="G26" s="37"/>
      <c r="H26" s="37"/>
      <c r="I26" s="37"/>
      <c r="J26" s="37"/>
      <c r="K26" s="37"/>
      <c r="L26" s="62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</row>
    <row r="27" hidden="1" s="8" customFormat="1" ht="16.5" customHeight="1">
      <c r="A27" s="140"/>
      <c r="B27" s="141"/>
      <c r="C27" s="140"/>
      <c r="D27" s="140"/>
      <c r="E27" s="142" t="s">
        <v>1</v>
      </c>
      <c r="F27" s="142"/>
      <c r="G27" s="142"/>
      <c r="H27" s="142"/>
      <c r="I27" s="140"/>
      <c r="J27" s="140"/>
      <c r="K27" s="140"/>
      <c r="L27" s="143"/>
      <c r="S27" s="140"/>
      <c r="T27" s="140"/>
      <c r="U27" s="140"/>
      <c r="V27" s="140"/>
      <c r="W27" s="140"/>
      <c r="X27" s="140"/>
      <c r="Y27" s="140"/>
      <c r="Z27" s="140"/>
      <c r="AA27" s="140"/>
      <c r="AB27" s="140"/>
      <c r="AC27" s="140"/>
      <c r="AD27" s="140"/>
      <c r="AE27" s="140"/>
    </row>
    <row r="28" hidden="1" s="2" customFormat="1" ht="6.96" customHeight="1">
      <c r="A28" s="37"/>
      <c r="B28" s="43"/>
      <c r="C28" s="37"/>
      <c r="D28" s="37"/>
      <c r="E28" s="37"/>
      <c r="F28" s="37"/>
      <c r="G28" s="37"/>
      <c r="H28" s="37"/>
      <c r="I28" s="37"/>
      <c r="J28" s="37"/>
      <c r="K28" s="37"/>
      <c r="L28" s="62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</row>
    <row r="29" hidden="1" s="2" customFormat="1" ht="6.96" customHeight="1">
      <c r="A29" s="37"/>
      <c r="B29" s="43"/>
      <c r="C29" s="37"/>
      <c r="D29" s="144"/>
      <c r="E29" s="144"/>
      <c r="F29" s="144"/>
      <c r="G29" s="144"/>
      <c r="H29" s="144"/>
      <c r="I29" s="144"/>
      <c r="J29" s="144"/>
      <c r="K29" s="144"/>
      <c r="L29" s="62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</row>
    <row r="30" hidden="1" s="2" customFormat="1" ht="25.44" customHeight="1">
      <c r="A30" s="37"/>
      <c r="B30" s="43"/>
      <c r="C30" s="37"/>
      <c r="D30" s="145" t="s">
        <v>33</v>
      </c>
      <c r="E30" s="37"/>
      <c r="F30" s="37"/>
      <c r="G30" s="37"/>
      <c r="H30" s="37"/>
      <c r="I30" s="37"/>
      <c r="J30" s="146">
        <f>ROUND(J126, 2)</f>
        <v>0</v>
      </c>
      <c r="K30" s="37"/>
      <c r="L30" s="62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</row>
    <row r="31" hidden="1" s="2" customFormat="1" ht="6.96" customHeight="1">
      <c r="A31" s="37"/>
      <c r="B31" s="43"/>
      <c r="C31" s="37"/>
      <c r="D31" s="144"/>
      <c r="E31" s="144"/>
      <c r="F31" s="144"/>
      <c r="G31" s="144"/>
      <c r="H31" s="144"/>
      <c r="I31" s="144"/>
      <c r="J31" s="144"/>
      <c r="K31" s="144"/>
      <c r="L31" s="62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</row>
    <row r="32" hidden="1" s="2" customFormat="1" ht="14.4" customHeight="1">
      <c r="A32" s="37"/>
      <c r="B32" s="43"/>
      <c r="C32" s="37"/>
      <c r="D32" s="37"/>
      <c r="E32" s="37"/>
      <c r="F32" s="147" t="s">
        <v>35</v>
      </c>
      <c r="G32" s="37"/>
      <c r="H32" s="37"/>
      <c r="I32" s="147" t="s">
        <v>34</v>
      </c>
      <c r="J32" s="147" t="s">
        <v>36</v>
      </c>
      <c r="K32" s="37"/>
      <c r="L32" s="62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</row>
    <row r="33" hidden="1" s="2" customFormat="1" ht="14.4" customHeight="1">
      <c r="A33" s="37"/>
      <c r="B33" s="43"/>
      <c r="C33" s="37"/>
      <c r="D33" s="148" t="s">
        <v>37</v>
      </c>
      <c r="E33" s="135" t="s">
        <v>38</v>
      </c>
      <c r="F33" s="149">
        <f>ROUND((SUM(BE126:BE232)),  2)</f>
        <v>0</v>
      </c>
      <c r="G33" s="37"/>
      <c r="H33" s="37"/>
      <c r="I33" s="150">
        <v>0.20999999999999999</v>
      </c>
      <c r="J33" s="149">
        <f>ROUND(((SUM(BE126:BE232))*I33),  2)</f>
        <v>0</v>
      </c>
      <c r="K33" s="37"/>
      <c r="L33" s="62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</row>
    <row r="34" hidden="1" s="2" customFormat="1" ht="14.4" customHeight="1">
      <c r="A34" s="37"/>
      <c r="B34" s="43"/>
      <c r="C34" s="37"/>
      <c r="D34" s="37"/>
      <c r="E34" s="135" t="s">
        <v>39</v>
      </c>
      <c r="F34" s="149">
        <f>ROUND((SUM(BF126:BF232)),  2)</f>
        <v>0</v>
      </c>
      <c r="G34" s="37"/>
      <c r="H34" s="37"/>
      <c r="I34" s="150">
        <v>0.14999999999999999</v>
      </c>
      <c r="J34" s="149">
        <f>ROUND(((SUM(BF126:BF232))*I34),  2)</f>
        <v>0</v>
      </c>
      <c r="K34" s="37"/>
      <c r="L34" s="62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</row>
    <row r="35" hidden="1" s="2" customFormat="1" ht="14.4" customHeight="1">
      <c r="A35" s="37"/>
      <c r="B35" s="43"/>
      <c r="C35" s="37"/>
      <c r="D35" s="37"/>
      <c r="E35" s="135" t="s">
        <v>40</v>
      </c>
      <c r="F35" s="149">
        <f>ROUND((SUM(BG126:BG232)),  2)</f>
        <v>0</v>
      </c>
      <c r="G35" s="37"/>
      <c r="H35" s="37"/>
      <c r="I35" s="150">
        <v>0.20999999999999999</v>
      </c>
      <c r="J35" s="149">
        <f>0</f>
        <v>0</v>
      </c>
      <c r="K35" s="37"/>
      <c r="L35" s="62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</row>
    <row r="36" hidden="1" s="2" customFormat="1" ht="14.4" customHeight="1">
      <c r="A36" s="37"/>
      <c r="B36" s="43"/>
      <c r="C36" s="37"/>
      <c r="D36" s="37"/>
      <c r="E36" s="135" t="s">
        <v>41</v>
      </c>
      <c r="F36" s="149">
        <f>ROUND((SUM(BH126:BH232)),  2)</f>
        <v>0</v>
      </c>
      <c r="G36" s="37"/>
      <c r="H36" s="37"/>
      <c r="I36" s="150">
        <v>0.14999999999999999</v>
      </c>
      <c r="J36" s="149">
        <f>0</f>
        <v>0</v>
      </c>
      <c r="K36" s="37"/>
      <c r="L36" s="62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</row>
    <row r="37" hidden="1" s="2" customFormat="1" ht="14.4" customHeight="1">
      <c r="A37" s="37"/>
      <c r="B37" s="43"/>
      <c r="C37" s="37"/>
      <c r="D37" s="37"/>
      <c r="E37" s="135" t="s">
        <v>42</v>
      </c>
      <c r="F37" s="149">
        <f>ROUND((SUM(BI126:BI232)),  2)</f>
        <v>0</v>
      </c>
      <c r="G37" s="37"/>
      <c r="H37" s="37"/>
      <c r="I37" s="150">
        <v>0</v>
      </c>
      <c r="J37" s="149">
        <f>0</f>
        <v>0</v>
      </c>
      <c r="K37" s="37"/>
      <c r="L37" s="62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</row>
    <row r="38" hidden="1" s="2" customFormat="1" ht="6.96" customHeight="1">
      <c r="A38" s="37"/>
      <c r="B38" s="43"/>
      <c r="C38" s="37"/>
      <c r="D38" s="37"/>
      <c r="E38" s="37"/>
      <c r="F38" s="37"/>
      <c r="G38" s="37"/>
      <c r="H38" s="37"/>
      <c r="I38" s="37"/>
      <c r="J38" s="37"/>
      <c r="K38" s="37"/>
      <c r="L38" s="62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</row>
    <row r="39" hidden="1" s="2" customFormat="1" ht="25.44" customHeight="1">
      <c r="A39" s="37"/>
      <c r="B39" s="43"/>
      <c r="C39" s="151"/>
      <c r="D39" s="152" t="s">
        <v>43</v>
      </c>
      <c r="E39" s="153"/>
      <c r="F39" s="153"/>
      <c r="G39" s="154" t="s">
        <v>44</v>
      </c>
      <c r="H39" s="155" t="s">
        <v>45</v>
      </c>
      <c r="I39" s="153"/>
      <c r="J39" s="156">
        <f>SUM(J30:J37)</f>
        <v>0</v>
      </c>
      <c r="K39" s="157"/>
      <c r="L39" s="62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</row>
    <row r="40" hidden="1" s="2" customFormat="1" ht="14.4" customHeight="1">
      <c r="A40" s="37"/>
      <c r="B40" s="43"/>
      <c r="C40" s="37"/>
      <c r="D40" s="37"/>
      <c r="E40" s="37"/>
      <c r="F40" s="37"/>
      <c r="G40" s="37"/>
      <c r="H40" s="37"/>
      <c r="I40" s="37"/>
      <c r="J40" s="37"/>
      <c r="K40" s="37"/>
      <c r="L40" s="62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</row>
    <row r="41" hidden="1" s="1" customFormat="1" ht="14.4" customHeight="1">
      <c r="B41" s="19"/>
      <c r="L41" s="19"/>
    </row>
    <row r="42" hidden="1" s="1" customFormat="1" ht="14.4" customHeight="1">
      <c r="B42" s="19"/>
      <c r="L42" s="19"/>
    </row>
    <row r="43" hidden="1" s="1" customFormat="1" ht="14.4" customHeight="1">
      <c r="B43" s="19"/>
      <c r="L43" s="19"/>
    </row>
    <row r="44" hidden="1" s="1" customFormat="1" ht="14.4" customHeight="1">
      <c r="B44" s="19"/>
      <c r="L44" s="19"/>
    </row>
    <row r="45" hidden="1" s="1" customFormat="1" ht="14.4" customHeight="1">
      <c r="B45" s="19"/>
      <c r="L45" s="19"/>
    </row>
    <row r="46" hidden="1" s="1" customFormat="1" ht="14.4" customHeight="1">
      <c r="B46" s="19"/>
      <c r="L46" s="19"/>
    </row>
    <row r="47" hidden="1" s="1" customFormat="1" ht="14.4" customHeight="1">
      <c r="B47" s="19"/>
      <c r="L47" s="19"/>
    </row>
    <row r="48" hidden="1" s="1" customFormat="1" ht="14.4" customHeight="1">
      <c r="B48" s="19"/>
      <c r="L48" s="19"/>
    </row>
    <row r="49" hidden="1" s="1" customFormat="1" ht="14.4" customHeight="1">
      <c r="B49" s="19"/>
      <c r="L49" s="19"/>
    </row>
    <row r="50" hidden="1" s="2" customFormat="1" ht="14.4" customHeight="1">
      <c r="B50" s="62"/>
      <c r="D50" s="158" t="s">
        <v>46</v>
      </c>
      <c r="E50" s="159"/>
      <c r="F50" s="159"/>
      <c r="G50" s="158" t="s">
        <v>47</v>
      </c>
      <c r="H50" s="159"/>
      <c r="I50" s="159"/>
      <c r="J50" s="159"/>
      <c r="K50" s="159"/>
      <c r="L50" s="62"/>
    </row>
    <row r="51" hidden="1">
      <c r="B51" s="19"/>
      <c r="L51" s="19"/>
    </row>
    <row r="52" hidden="1">
      <c r="B52" s="19"/>
      <c r="L52" s="19"/>
    </row>
    <row r="53" hidden="1">
      <c r="B53" s="19"/>
      <c r="L53" s="19"/>
    </row>
    <row r="54" hidden="1">
      <c r="B54" s="19"/>
      <c r="L54" s="19"/>
    </row>
    <row r="55" hidden="1">
      <c r="B55" s="19"/>
      <c r="L55" s="19"/>
    </row>
    <row r="56" hidden="1">
      <c r="B56" s="19"/>
      <c r="L56" s="19"/>
    </row>
    <row r="57" hidden="1">
      <c r="B57" s="19"/>
      <c r="L57" s="19"/>
    </row>
    <row r="58" hidden="1">
      <c r="B58" s="19"/>
      <c r="L58" s="19"/>
    </row>
    <row r="59" hidden="1">
      <c r="B59" s="19"/>
      <c r="L59" s="19"/>
    </row>
    <row r="60" hidden="1">
      <c r="B60" s="19"/>
      <c r="L60" s="19"/>
    </row>
    <row r="61" hidden="1" s="2" customFormat="1">
      <c r="A61" s="37"/>
      <c r="B61" s="43"/>
      <c r="C61" s="37"/>
      <c r="D61" s="160" t="s">
        <v>48</v>
      </c>
      <c r="E61" s="161"/>
      <c r="F61" s="162" t="s">
        <v>49</v>
      </c>
      <c r="G61" s="160" t="s">
        <v>48</v>
      </c>
      <c r="H61" s="161"/>
      <c r="I61" s="161"/>
      <c r="J61" s="163" t="s">
        <v>49</v>
      </c>
      <c r="K61" s="161"/>
      <c r="L61" s="62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</row>
    <row r="62" hidden="1">
      <c r="B62" s="19"/>
      <c r="L62" s="19"/>
    </row>
    <row r="63" hidden="1">
      <c r="B63" s="19"/>
      <c r="L63" s="19"/>
    </row>
    <row r="64" hidden="1">
      <c r="B64" s="19"/>
      <c r="L64" s="19"/>
    </row>
    <row r="65" hidden="1" s="2" customFormat="1">
      <c r="A65" s="37"/>
      <c r="B65" s="43"/>
      <c r="C65" s="37"/>
      <c r="D65" s="158" t="s">
        <v>50</v>
      </c>
      <c r="E65" s="164"/>
      <c r="F65" s="164"/>
      <c r="G65" s="158" t="s">
        <v>51</v>
      </c>
      <c r="H65" s="164"/>
      <c r="I65" s="164"/>
      <c r="J65" s="164"/>
      <c r="K65" s="164"/>
      <c r="L65" s="62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</row>
    <row r="66" hidden="1">
      <c r="B66" s="19"/>
      <c r="L66" s="19"/>
    </row>
    <row r="67" hidden="1">
      <c r="B67" s="19"/>
      <c r="L67" s="19"/>
    </row>
    <row r="68" hidden="1">
      <c r="B68" s="19"/>
      <c r="L68" s="19"/>
    </row>
    <row r="69" hidden="1">
      <c r="B69" s="19"/>
      <c r="L69" s="19"/>
    </row>
    <row r="70" hidden="1">
      <c r="B70" s="19"/>
      <c r="L70" s="19"/>
    </row>
    <row r="71" hidden="1">
      <c r="B71" s="19"/>
      <c r="L71" s="19"/>
    </row>
    <row r="72" hidden="1">
      <c r="B72" s="19"/>
      <c r="L72" s="19"/>
    </row>
    <row r="73" hidden="1">
      <c r="B73" s="19"/>
      <c r="L73" s="19"/>
    </row>
    <row r="74" hidden="1">
      <c r="B74" s="19"/>
      <c r="L74" s="19"/>
    </row>
    <row r="75" hidden="1">
      <c r="B75" s="19"/>
      <c r="L75" s="19"/>
    </row>
    <row r="76" hidden="1" s="2" customFormat="1">
      <c r="A76" s="37"/>
      <c r="B76" s="43"/>
      <c r="C76" s="37"/>
      <c r="D76" s="160" t="s">
        <v>48</v>
      </c>
      <c r="E76" s="161"/>
      <c r="F76" s="162" t="s">
        <v>49</v>
      </c>
      <c r="G76" s="160" t="s">
        <v>48</v>
      </c>
      <c r="H76" s="161"/>
      <c r="I76" s="161"/>
      <c r="J76" s="163" t="s">
        <v>49</v>
      </c>
      <c r="K76" s="161"/>
      <c r="L76" s="62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</row>
    <row r="77" hidden="1" s="2" customFormat="1" ht="14.4" customHeight="1">
      <c r="A77" s="37"/>
      <c r="B77" s="165"/>
      <c r="C77" s="166"/>
      <c r="D77" s="166"/>
      <c r="E77" s="166"/>
      <c r="F77" s="166"/>
      <c r="G77" s="166"/>
      <c r="H77" s="166"/>
      <c r="I77" s="166"/>
      <c r="J77" s="166"/>
      <c r="K77" s="166"/>
      <c r="L77" s="62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</row>
    <row r="78" hidden="1"/>
    <row r="79" hidden="1"/>
    <row r="80" hidden="1"/>
    <row r="81" hidden="1" s="2" customFormat="1" ht="6.96" customHeight="1">
      <c r="A81" s="37"/>
      <c r="B81" s="167"/>
      <c r="C81" s="168"/>
      <c r="D81" s="168"/>
      <c r="E81" s="168"/>
      <c r="F81" s="168"/>
      <c r="G81" s="168"/>
      <c r="H81" s="168"/>
      <c r="I81" s="168"/>
      <c r="J81" s="168"/>
      <c r="K81" s="168"/>
      <c r="L81" s="62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</row>
    <row r="82" hidden="1" s="2" customFormat="1" ht="24.96" customHeight="1">
      <c r="A82" s="37"/>
      <c r="B82" s="38"/>
      <c r="C82" s="22" t="s">
        <v>86</v>
      </c>
      <c r="D82" s="39"/>
      <c r="E82" s="39"/>
      <c r="F82" s="39"/>
      <c r="G82" s="39"/>
      <c r="H82" s="39"/>
      <c r="I82" s="39"/>
      <c r="J82" s="39"/>
      <c r="K82" s="39"/>
      <c r="L82" s="62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</row>
    <row r="83" hidden="1" s="2" customFormat="1" ht="6.96" customHeight="1">
      <c r="A83" s="37"/>
      <c r="B83" s="38"/>
      <c r="C83" s="39"/>
      <c r="D83" s="39"/>
      <c r="E83" s="39"/>
      <c r="F83" s="39"/>
      <c r="G83" s="39"/>
      <c r="H83" s="39"/>
      <c r="I83" s="39"/>
      <c r="J83" s="39"/>
      <c r="K83" s="39"/>
      <c r="L83" s="62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</row>
    <row r="84" hidden="1" s="2" customFormat="1" ht="12" customHeight="1">
      <c r="A84" s="37"/>
      <c r="B84" s="38"/>
      <c r="C84" s="31" t="s">
        <v>16</v>
      </c>
      <c r="D84" s="39"/>
      <c r="E84" s="39"/>
      <c r="F84" s="39"/>
      <c r="G84" s="39"/>
      <c r="H84" s="39"/>
      <c r="I84" s="39"/>
      <c r="J84" s="39"/>
      <c r="K84" s="39"/>
      <c r="L84" s="62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</row>
    <row r="85" hidden="1" s="2" customFormat="1" ht="16.5" customHeight="1">
      <c r="A85" s="37"/>
      <c r="B85" s="38"/>
      <c r="C85" s="39"/>
      <c r="D85" s="39"/>
      <c r="E85" s="169" t="str">
        <f>E7</f>
        <v>Domov IRIS OV-Mariánské Hory</v>
      </c>
      <c r="F85" s="31"/>
      <c r="G85" s="31"/>
      <c r="H85" s="31"/>
      <c r="I85" s="39"/>
      <c r="J85" s="39"/>
      <c r="K85" s="39"/>
      <c r="L85" s="62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</row>
    <row r="86" hidden="1" s="2" customFormat="1" ht="12" customHeight="1">
      <c r="A86" s="37"/>
      <c r="B86" s="38"/>
      <c r="C86" s="31" t="s">
        <v>84</v>
      </c>
      <c r="D86" s="39"/>
      <c r="E86" s="39"/>
      <c r="F86" s="39"/>
      <c r="G86" s="39"/>
      <c r="H86" s="39"/>
      <c r="I86" s="39"/>
      <c r="J86" s="39"/>
      <c r="K86" s="39"/>
      <c r="L86" s="62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</row>
    <row r="87" hidden="1" s="2" customFormat="1" ht="16.5" customHeight="1">
      <c r="A87" s="37"/>
      <c r="B87" s="38"/>
      <c r="C87" s="39"/>
      <c r="D87" s="39"/>
      <c r="E87" s="75" t="str">
        <f>E9</f>
        <v>01 - oprava koupelen</v>
      </c>
      <c r="F87" s="39"/>
      <c r="G87" s="39"/>
      <c r="H87" s="39"/>
      <c r="I87" s="39"/>
      <c r="J87" s="39"/>
      <c r="K87" s="39"/>
      <c r="L87" s="62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</row>
    <row r="88" hidden="1" s="2" customFormat="1" ht="6.96" customHeight="1">
      <c r="A88" s="37"/>
      <c r="B88" s="38"/>
      <c r="C88" s="39"/>
      <c r="D88" s="39"/>
      <c r="E88" s="39"/>
      <c r="F88" s="39"/>
      <c r="G88" s="39"/>
      <c r="H88" s="39"/>
      <c r="I88" s="39"/>
      <c r="J88" s="39"/>
      <c r="K88" s="39"/>
      <c r="L88" s="62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</row>
    <row r="89" hidden="1" s="2" customFormat="1" ht="12" customHeight="1">
      <c r="A89" s="37"/>
      <c r="B89" s="38"/>
      <c r="C89" s="31" t="s">
        <v>20</v>
      </c>
      <c r="D89" s="39"/>
      <c r="E89" s="39"/>
      <c r="F89" s="26" t="str">
        <f>F12</f>
        <v xml:space="preserve"> </v>
      </c>
      <c r="G89" s="39"/>
      <c r="H89" s="39"/>
      <c r="I89" s="31" t="s">
        <v>22</v>
      </c>
      <c r="J89" s="78" t="str">
        <f>IF(J12="","",J12)</f>
        <v>24. 10. 2023</v>
      </c>
      <c r="K89" s="39"/>
      <c r="L89" s="62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</row>
    <row r="90" hidden="1" s="2" customFormat="1" ht="6.96" customHeight="1">
      <c r="A90" s="37"/>
      <c r="B90" s="38"/>
      <c r="C90" s="39"/>
      <c r="D90" s="39"/>
      <c r="E90" s="39"/>
      <c r="F90" s="39"/>
      <c r="G90" s="39"/>
      <c r="H90" s="39"/>
      <c r="I90" s="39"/>
      <c r="J90" s="39"/>
      <c r="K90" s="39"/>
      <c r="L90" s="62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</row>
    <row r="91" hidden="1" s="2" customFormat="1" ht="15.15" customHeight="1">
      <c r="A91" s="37"/>
      <c r="B91" s="38"/>
      <c r="C91" s="31" t="s">
        <v>24</v>
      </c>
      <c r="D91" s="39"/>
      <c r="E91" s="39"/>
      <c r="F91" s="26" t="str">
        <f>E15</f>
        <v xml:space="preserve"> </v>
      </c>
      <c r="G91" s="39"/>
      <c r="H91" s="39"/>
      <c r="I91" s="31" t="s">
        <v>29</v>
      </c>
      <c r="J91" s="35" t="str">
        <f>E21</f>
        <v xml:space="preserve"> </v>
      </c>
      <c r="K91" s="39"/>
      <c r="L91" s="62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</row>
    <row r="92" hidden="1" s="2" customFormat="1" ht="15.15" customHeight="1">
      <c r="A92" s="37"/>
      <c r="B92" s="38"/>
      <c r="C92" s="31" t="s">
        <v>27</v>
      </c>
      <c r="D92" s="39"/>
      <c r="E92" s="39"/>
      <c r="F92" s="26" t="str">
        <f>IF(E18="","",E18)</f>
        <v>Vyplň údaj</v>
      </c>
      <c r="G92" s="39"/>
      <c r="H92" s="39"/>
      <c r="I92" s="31" t="s">
        <v>31</v>
      </c>
      <c r="J92" s="35" t="str">
        <f>E24</f>
        <v xml:space="preserve"> </v>
      </c>
      <c r="K92" s="39"/>
      <c r="L92" s="62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</row>
    <row r="93" hidden="1" s="2" customFormat="1" ht="10.32" customHeight="1">
      <c r="A93" s="37"/>
      <c r="B93" s="38"/>
      <c r="C93" s="39"/>
      <c r="D93" s="39"/>
      <c r="E93" s="39"/>
      <c r="F93" s="39"/>
      <c r="G93" s="39"/>
      <c r="H93" s="39"/>
      <c r="I93" s="39"/>
      <c r="J93" s="39"/>
      <c r="K93" s="39"/>
      <c r="L93" s="62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</row>
    <row r="94" hidden="1" s="2" customFormat="1" ht="29.28" customHeight="1">
      <c r="A94" s="37"/>
      <c r="B94" s="38"/>
      <c r="C94" s="170" t="s">
        <v>87</v>
      </c>
      <c r="D94" s="171"/>
      <c r="E94" s="171"/>
      <c r="F94" s="171"/>
      <c r="G94" s="171"/>
      <c r="H94" s="171"/>
      <c r="I94" s="171"/>
      <c r="J94" s="172" t="s">
        <v>88</v>
      </c>
      <c r="K94" s="171"/>
      <c r="L94" s="62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</row>
    <row r="95" hidden="1" s="2" customFormat="1" ht="10.32" customHeight="1">
      <c r="A95" s="37"/>
      <c r="B95" s="38"/>
      <c r="C95" s="39"/>
      <c r="D95" s="39"/>
      <c r="E95" s="39"/>
      <c r="F95" s="39"/>
      <c r="G95" s="39"/>
      <c r="H95" s="39"/>
      <c r="I95" s="39"/>
      <c r="J95" s="39"/>
      <c r="K95" s="39"/>
      <c r="L95" s="62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</row>
    <row r="96" hidden="1" s="2" customFormat="1" ht="22.8" customHeight="1">
      <c r="A96" s="37"/>
      <c r="B96" s="38"/>
      <c r="C96" s="173" t="s">
        <v>89</v>
      </c>
      <c r="D96" s="39"/>
      <c r="E96" s="39"/>
      <c r="F96" s="39"/>
      <c r="G96" s="39"/>
      <c r="H96" s="39"/>
      <c r="I96" s="39"/>
      <c r="J96" s="109">
        <f>J126</f>
        <v>0</v>
      </c>
      <c r="K96" s="39"/>
      <c r="L96" s="62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U96" s="16" t="s">
        <v>90</v>
      </c>
    </row>
    <row r="97" hidden="1" s="9" customFormat="1" ht="24.96" customHeight="1">
      <c r="A97" s="9"/>
      <c r="B97" s="174"/>
      <c r="C97" s="175"/>
      <c r="D97" s="176" t="s">
        <v>91</v>
      </c>
      <c r="E97" s="177"/>
      <c r="F97" s="177"/>
      <c r="G97" s="177"/>
      <c r="H97" s="177"/>
      <c r="I97" s="177"/>
      <c r="J97" s="178">
        <f>J127</f>
        <v>0</v>
      </c>
      <c r="K97" s="175"/>
      <c r="L97" s="17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hidden="1" s="10" customFormat="1" ht="19.92" customHeight="1">
      <c r="A98" s="10"/>
      <c r="B98" s="180"/>
      <c r="C98" s="181"/>
      <c r="D98" s="182" t="s">
        <v>92</v>
      </c>
      <c r="E98" s="183"/>
      <c r="F98" s="183"/>
      <c r="G98" s="183"/>
      <c r="H98" s="183"/>
      <c r="I98" s="183"/>
      <c r="J98" s="184">
        <f>J128</f>
        <v>0</v>
      </c>
      <c r="K98" s="181"/>
      <c r="L98" s="185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hidden="1" s="9" customFormat="1" ht="24.96" customHeight="1">
      <c r="A99" s="9"/>
      <c r="B99" s="174"/>
      <c r="C99" s="175"/>
      <c r="D99" s="176" t="s">
        <v>93</v>
      </c>
      <c r="E99" s="177"/>
      <c r="F99" s="177"/>
      <c r="G99" s="177"/>
      <c r="H99" s="177"/>
      <c r="I99" s="177"/>
      <c r="J99" s="178">
        <f>J136</f>
        <v>0</v>
      </c>
      <c r="K99" s="175"/>
      <c r="L99" s="17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hidden="1" s="10" customFormat="1" ht="19.92" customHeight="1">
      <c r="A100" s="10"/>
      <c r="B100" s="180"/>
      <c r="C100" s="181"/>
      <c r="D100" s="182" t="s">
        <v>94</v>
      </c>
      <c r="E100" s="183"/>
      <c r="F100" s="183"/>
      <c r="G100" s="183"/>
      <c r="H100" s="183"/>
      <c r="I100" s="183"/>
      <c r="J100" s="184">
        <f>J137</f>
        <v>0</v>
      </c>
      <c r="K100" s="181"/>
      <c r="L100" s="185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hidden="1" s="10" customFormat="1" ht="19.92" customHeight="1">
      <c r="A101" s="10"/>
      <c r="B101" s="180"/>
      <c r="C101" s="181"/>
      <c r="D101" s="182" t="s">
        <v>95</v>
      </c>
      <c r="E101" s="183"/>
      <c r="F101" s="183"/>
      <c r="G101" s="183"/>
      <c r="H101" s="183"/>
      <c r="I101" s="183"/>
      <c r="J101" s="184">
        <f>J144</f>
        <v>0</v>
      </c>
      <c r="K101" s="181"/>
      <c r="L101" s="185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hidden="1" s="10" customFormat="1" ht="19.92" customHeight="1">
      <c r="A102" s="10"/>
      <c r="B102" s="180"/>
      <c r="C102" s="181"/>
      <c r="D102" s="182" t="s">
        <v>96</v>
      </c>
      <c r="E102" s="183"/>
      <c r="F102" s="183"/>
      <c r="G102" s="183"/>
      <c r="H102" s="183"/>
      <c r="I102" s="183"/>
      <c r="J102" s="184">
        <f>J149</f>
        <v>0</v>
      </c>
      <c r="K102" s="181"/>
      <c r="L102" s="185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hidden="1" s="10" customFormat="1" ht="19.92" customHeight="1">
      <c r="A103" s="10"/>
      <c r="B103" s="180"/>
      <c r="C103" s="181"/>
      <c r="D103" s="182" t="s">
        <v>97</v>
      </c>
      <c r="E103" s="183"/>
      <c r="F103" s="183"/>
      <c r="G103" s="183"/>
      <c r="H103" s="183"/>
      <c r="I103" s="183"/>
      <c r="J103" s="184">
        <f>J157</f>
        <v>0</v>
      </c>
      <c r="K103" s="181"/>
      <c r="L103" s="185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hidden="1" s="10" customFormat="1" ht="19.92" customHeight="1">
      <c r="A104" s="10"/>
      <c r="B104" s="180"/>
      <c r="C104" s="181"/>
      <c r="D104" s="182" t="s">
        <v>98</v>
      </c>
      <c r="E104" s="183"/>
      <c r="F104" s="183"/>
      <c r="G104" s="183"/>
      <c r="H104" s="183"/>
      <c r="I104" s="183"/>
      <c r="J104" s="184">
        <f>J184</f>
        <v>0</v>
      </c>
      <c r="K104" s="181"/>
      <c r="L104" s="185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hidden="1" s="10" customFormat="1" ht="19.92" customHeight="1">
      <c r="A105" s="10"/>
      <c r="B105" s="180"/>
      <c r="C105" s="181"/>
      <c r="D105" s="182" t="s">
        <v>99</v>
      </c>
      <c r="E105" s="183"/>
      <c r="F105" s="183"/>
      <c r="G105" s="183"/>
      <c r="H105" s="183"/>
      <c r="I105" s="183"/>
      <c r="J105" s="184">
        <f>J214</f>
        <v>0</v>
      </c>
      <c r="K105" s="181"/>
      <c r="L105" s="185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hidden="1" s="9" customFormat="1" ht="24.96" customHeight="1">
      <c r="A106" s="9"/>
      <c r="B106" s="174"/>
      <c r="C106" s="175"/>
      <c r="D106" s="176" t="s">
        <v>100</v>
      </c>
      <c r="E106" s="177"/>
      <c r="F106" s="177"/>
      <c r="G106" s="177"/>
      <c r="H106" s="177"/>
      <c r="I106" s="177"/>
      <c r="J106" s="178">
        <f>J228</f>
        <v>0</v>
      </c>
      <c r="K106" s="175"/>
      <c r="L106" s="17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</row>
    <row r="107" hidden="1" s="2" customFormat="1" ht="21.84" customHeight="1">
      <c r="A107" s="37"/>
      <c r="B107" s="38"/>
      <c r="C107" s="39"/>
      <c r="D107" s="39"/>
      <c r="E107" s="39"/>
      <c r="F107" s="39"/>
      <c r="G107" s="39"/>
      <c r="H107" s="39"/>
      <c r="I107" s="39"/>
      <c r="J107" s="39"/>
      <c r="K107" s="39"/>
      <c r="L107" s="62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</row>
    <row r="108" hidden="1" s="2" customFormat="1" ht="6.96" customHeight="1">
      <c r="A108" s="37"/>
      <c r="B108" s="65"/>
      <c r="C108" s="66"/>
      <c r="D108" s="66"/>
      <c r="E108" s="66"/>
      <c r="F108" s="66"/>
      <c r="G108" s="66"/>
      <c r="H108" s="66"/>
      <c r="I108" s="66"/>
      <c r="J108" s="66"/>
      <c r="K108" s="66"/>
      <c r="L108" s="62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</row>
    <row r="109" hidden="1"/>
    <row r="110" hidden="1"/>
    <row r="111" hidden="1"/>
    <row r="112" s="2" customFormat="1" ht="6.96" customHeight="1">
      <c r="A112" s="37"/>
      <c r="B112" s="67"/>
      <c r="C112" s="68"/>
      <c r="D112" s="68"/>
      <c r="E112" s="68"/>
      <c r="F112" s="68"/>
      <c r="G112" s="68"/>
      <c r="H112" s="68"/>
      <c r="I112" s="68"/>
      <c r="J112" s="68"/>
      <c r="K112" s="68"/>
      <c r="L112" s="62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</row>
    <row r="113" s="2" customFormat="1" ht="24.96" customHeight="1">
      <c r="A113" s="37"/>
      <c r="B113" s="38"/>
      <c r="C113" s="22" t="s">
        <v>101</v>
      </c>
      <c r="D113" s="39"/>
      <c r="E113" s="39"/>
      <c r="F113" s="39"/>
      <c r="G113" s="39"/>
      <c r="H113" s="39"/>
      <c r="I113" s="39"/>
      <c r="J113" s="39"/>
      <c r="K113" s="39"/>
      <c r="L113" s="62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</row>
    <row r="114" s="2" customFormat="1" ht="6.96" customHeight="1">
      <c r="A114" s="37"/>
      <c r="B114" s="38"/>
      <c r="C114" s="39"/>
      <c r="D114" s="39"/>
      <c r="E114" s="39"/>
      <c r="F114" s="39"/>
      <c r="G114" s="39"/>
      <c r="H114" s="39"/>
      <c r="I114" s="39"/>
      <c r="J114" s="39"/>
      <c r="K114" s="39"/>
      <c r="L114" s="62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</row>
    <row r="115" s="2" customFormat="1" ht="12" customHeight="1">
      <c r="A115" s="37"/>
      <c r="B115" s="38"/>
      <c r="C115" s="31" t="s">
        <v>16</v>
      </c>
      <c r="D115" s="39"/>
      <c r="E115" s="39"/>
      <c r="F115" s="39"/>
      <c r="G115" s="39"/>
      <c r="H115" s="39"/>
      <c r="I115" s="39"/>
      <c r="J115" s="39"/>
      <c r="K115" s="39"/>
      <c r="L115" s="62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</row>
    <row r="116" s="2" customFormat="1" ht="16.5" customHeight="1">
      <c r="A116" s="37"/>
      <c r="B116" s="38"/>
      <c r="C116" s="39"/>
      <c r="D116" s="39"/>
      <c r="E116" s="169" t="str">
        <f>E7</f>
        <v>Domov IRIS OV-Mariánské Hory</v>
      </c>
      <c r="F116" s="31"/>
      <c r="G116" s="31"/>
      <c r="H116" s="31"/>
      <c r="I116" s="39"/>
      <c r="J116" s="39"/>
      <c r="K116" s="39"/>
      <c r="L116" s="62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</row>
    <row r="117" s="2" customFormat="1" ht="12" customHeight="1">
      <c r="A117" s="37"/>
      <c r="B117" s="38"/>
      <c r="C117" s="31" t="s">
        <v>84</v>
      </c>
      <c r="D117" s="39"/>
      <c r="E117" s="39"/>
      <c r="F117" s="39"/>
      <c r="G117" s="39"/>
      <c r="H117" s="39"/>
      <c r="I117" s="39"/>
      <c r="J117" s="39"/>
      <c r="K117" s="39"/>
      <c r="L117" s="62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</row>
    <row r="118" s="2" customFormat="1" ht="16.5" customHeight="1">
      <c r="A118" s="37"/>
      <c r="B118" s="38"/>
      <c r="C118" s="39"/>
      <c r="D118" s="39"/>
      <c r="E118" s="75" t="str">
        <f>E9</f>
        <v>01 - oprava koupelen</v>
      </c>
      <c r="F118" s="39"/>
      <c r="G118" s="39"/>
      <c r="H118" s="39"/>
      <c r="I118" s="39"/>
      <c r="J118" s="39"/>
      <c r="K118" s="39"/>
      <c r="L118" s="62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</row>
    <row r="119" s="2" customFormat="1" ht="6.96" customHeight="1">
      <c r="A119" s="37"/>
      <c r="B119" s="38"/>
      <c r="C119" s="39"/>
      <c r="D119" s="39"/>
      <c r="E119" s="39"/>
      <c r="F119" s="39"/>
      <c r="G119" s="39"/>
      <c r="H119" s="39"/>
      <c r="I119" s="39"/>
      <c r="J119" s="39"/>
      <c r="K119" s="39"/>
      <c r="L119" s="62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</row>
    <row r="120" s="2" customFormat="1" ht="12" customHeight="1">
      <c r="A120" s="37"/>
      <c r="B120" s="38"/>
      <c r="C120" s="31" t="s">
        <v>20</v>
      </c>
      <c r="D120" s="39"/>
      <c r="E120" s="39"/>
      <c r="F120" s="26" t="str">
        <f>F12</f>
        <v xml:space="preserve"> </v>
      </c>
      <c r="G120" s="39"/>
      <c r="H120" s="39"/>
      <c r="I120" s="31" t="s">
        <v>22</v>
      </c>
      <c r="J120" s="78" t="str">
        <f>IF(J12="","",J12)</f>
        <v>24. 10. 2023</v>
      </c>
      <c r="K120" s="39"/>
      <c r="L120" s="62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</row>
    <row r="121" s="2" customFormat="1" ht="6.96" customHeight="1">
      <c r="A121" s="37"/>
      <c r="B121" s="38"/>
      <c r="C121" s="39"/>
      <c r="D121" s="39"/>
      <c r="E121" s="39"/>
      <c r="F121" s="39"/>
      <c r="G121" s="39"/>
      <c r="H121" s="39"/>
      <c r="I121" s="39"/>
      <c r="J121" s="39"/>
      <c r="K121" s="39"/>
      <c r="L121" s="62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</row>
    <row r="122" s="2" customFormat="1" ht="15.15" customHeight="1">
      <c r="A122" s="37"/>
      <c r="B122" s="38"/>
      <c r="C122" s="31" t="s">
        <v>24</v>
      </c>
      <c r="D122" s="39"/>
      <c r="E122" s="39"/>
      <c r="F122" s="26" t="str">
        <f>E15</f>
        <v xml:space="preserve"> </v>
      </c>
      <c r="G122" s="39"/>
      <c r="H122" s="39"/>
      <c r="I122" s="31" t="s">
        <v>29</v>
      </c>
      <c r="J122" s="35" t="str">
        <f>E21</f>
        <v xml:space="preserve"> </v>
      </c>
      <c r="K122" s="39"/>
      <c r="L122" s="62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</row>
    <row r="123" s="2" customFormat="1" ht="15.15" customHeight="1">
      <c r="A123" s="37"/>
      <c r="B123" s="38"/>
      <c r="C123" s="31" t="s">
        <v>27</v>
      </c>
      <c r="D123" s="39"/>
      <c r="E123" s="39"/>
      <c r="F123" s="26" t="str">
        <f>IF(E18="","",E18)</f>
        <v>Vyplň údaj</v>
      </c>
      <c r="G123" s="39"/>
      <c r="H123" s="39"/>
      <c r="I123" s="31" t="s">
        <v>31</v>
      </c>
      <c r="J123" s="35" t="str">
        <f>E24</f>
        <v xml:space="preserve"> </v>
      </c>
      <c r="K123" s="39"/>
      <c r="L123" s="62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</row>
    <row r="124" s="2" customFormat="1" ht="10.32" customHeight="1">
      <c r="A124" s="37"/>
      <c r="B124" s="38"/>
      <c r="C124" s="39"/>
      <c r="D124" s="39"/>
      <c r="E124" s="39"/>
      <c r="F124" s="39"/>
      <c r="G124" s="39"/>
      <c r="H124" s="39"/>
      <c r="I124" s="39"/>
      <c r="J124" s="39"/>
      <c r="K124" s="39"/>
      <c r="L124" s="62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</row>
    <row r="125" s="11" customFormat="1" ht="29.28" customHeight="1">
      <c r="A125" s="186"/>
      <c r="B125" s="187"/>
      <c r="C125" s="188" t="s">
        <v>102</v>
      </c>
      <c r="D125" s="189" t="s">
        <v>58</v>
      </c>
      <c r="E125" s="189" t="s">
        <v>54</v>
      </c>
      <c r="F125" s="189" t="s">
        <v>55</v>
      </c>
      <c r="G125" s="189" t="s">
        <v>103</v>
      </c>
      <c r="H125" s="189" t="s">
        <v>104</v>
      </c>
      <c r="I125" s="189" t="s">
        <v>105</v>
      </c>
      <c r="J125" s="189" t="s">
        <v>88</v>
      </c>
      <c r="K125" s="190" t="s">
        <v>106</v>
      </c>
      <c r="L125" s="191"/>
      <c r="M125" s="99" t="s">
        <v>1</v>
      </c>
      <c r="N125" s="100" t="s">
        <v>37</v>
      </c>
      <c r="O125" s="100" t="s">
        <v>107</v>
      </c>
      <c r="P125" s="100" t="s">
        <v>108</v>
      </c>
      <c r="Q125" s="100" t="s">
        <v>109</v>
      </c>
      <c r="R125" s="100" t="s">
        <v>110</v>
      </c>
      <c r="S125" s="100" t="s">
        <v>111</v>
      </c>
      <c r="T125" s="101" t="s">
        <v>112</v>
      </c>
      <c r="U125" s="186"/>
      <c r="V125" s="186"/>
      <c r="W125" s="186"/>
      <c r="X125" s="186"/>
      <c r="Y125" s="186"/>
      <c r="Z125" s="186"/>
      <c r="AA125" s="186"/>
      <c r="AB125" s="186"/>
      <c r="AC125" s="186"/>
      <c r="AD125" s="186"/>
      <c r="AE125" s="186"/>
    </row>
    <row r="126" s="2" customFormat="1" ht="22.8" customHeight="1">
      <c r="A126" s="37"/>
      <c r="B126" s="38"/>
      <c r="C126" s="106" t="s">
        <v>113</v>
      </c>
      <c r="D126" s="39"/>
      <c r="E126" s="39"/>
      <c r="F126" s="39"/>
      <c r="G126" s="39"/>
      <c r="H126" s="39"/>
      <c r="I126" s="39"/>
      <c r="J126" s="192">
        <f>BK126</f>
        <v>0</v>
      </c>
      <c r="K126" s="39"/>
      <c r="L126" s="43"/>
      <c r="M126" s="102"/>
      <c r="N126" s="193"/>
      <c r="O126" s="103"/>
      <c r="P126" s="194">
        <f>P127+P136+P228</f>
        <v>0</v>
      </c>
      <c r="Q126" s="103"/>
      <c r="R126" s="194">
        <f>R127+R136+R228</f>
        <v>7.5455818499999996</v>
      </c>
      <c r="S126" s="103"/>
      <c r="T126" s="195">
        <f>T127+T136+T228</f>
        <v>20.185506680000003</v>
      </c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T126" s="16" t="s">
        <v>72</v>
      </c>
      <c r="AU126" s="16" t="s">
        <v>90</v>
      </c>
      <c r="BK126" s="196">
        <f>BK127+BK136+BK228</f>
        <v>0</v>
      </c>
    </row>
    <row r="127" s="12" customFormat="1" ht="25.92" customHeight="1">
      <c r="A127" s="12"/>
      <c r="B127" s="197"/>
      <c r="C127" s="198"/>
      <c r="D127" s="199" t="s">
        <v>72</v>
      </c>
      <c r="E127" s="200" t="s">
        <v>114</v>
      </c>
      <c r="F127" s="200" t="s">
        <v>115</v>
      </c>
      <c r="G127" s="198"/>
      <c r="H127" s="198"/>
      <c r="I127" s="201"/>
      <c r="J127" s="202">
        <f>BK127</f>
        <v>0</v>
      </c>
      <c r="K127" s="198"/>
      <c r="L127" s="203"/>
      <c r="M127" s="204"/>
      <c r="N127" s="205"/>
      <c r="O127" s="205"/>
      <c r="P127" s="206">
        <f>P128</f>
        <v>0</v>
      </c>
      <c r="Q127" s="205"/>
      <c r="R127" s="206">
        <f>R128</f>
        <v>0</v>
      </c>
      <c r="S127" s="205"/>
      <c r="T127" s="207">
        <f>T128</f>
        <v>0</v>
      </c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R127" s="208" t="s">
        <v>81</v>
      </c>
      <c r="AT127" s="209" t="s">
        <v>72</v>
      </c>
      <c r="AU127" s="209" t="s">
        <v>73</v>
      </c>
      <c r="AY127" s="208" t="s">
        <v>116</v>
      </c>
      <c r="BK127" s="210">
        <f>BK128</f>
        <v>0</v>
      </c>
    </row>
    <row r="128" s="12" customFormat="1" ht="22.8" customHeight="1">
      <c r="A128" s="12"/>
      <c r="B128" s="197"/>
      <c r="C128" s="198"/>
      <c r="D128" s="199" t="s">
        <v>72</v>
      </c>
      <c r="E128" s="211" t="s">
        <v>117</v>
      </c>
      <c r="F128" s="211" t="s">
        <v>118</v>
      </c>
      <c r="G128" s="198"/>
      <c r="H128" s="198"/>
      <c r="I128" s="201"/>
      <c r="J128" s="212">
        <f>BK128</f>
        <v>0</v>
      </c>
      <c r="K128" s="198"/>
      <c r="L128" s="203"/>
      <c r="M128" s="204"/>
      <c r="N128" s="205"/>
      <c r="O128" s="205"/>
      <c r="P128" s="206">
        <f>SUM(P129:P135)</f>
        <v>0</v>
      </c>
      <c r="Q128" s="205"/>
      <c r="R128" s="206">
        <f>SUM(R129:R135)</f>
        <v>0</v>
      </c>
      <c r="S128" s="205"/>
      <c r="T128" s="207">
        <f>SUM(T129:T135)</f>
        <v>0</v>
      </c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R128" s="208" t="s">
        <v>81</v>
      </c>
      <c r="AT128" s="209" t="s">
        <v>72</v>
      </c>
      <c r="AU128" s="209" t="s">
        <v>81</v>
      </c>
      <c r="AY128" s="208" t="s">
        <v>116</v>
      </c>
      <c r="BK128" s="210">
        <f>SUM(BK129:BK135)</f>
        <v>0</v>
      </c>
    </row>
    <row r="129" s="2" customFormat="1" ht="24.15" customHeight="1">
      <c r="A129" s="37"/>
      <c r="B129" s="38"/>
      <c r="C129" s="213" t="s">
        <v>81</v>
      </c>
      <c r="D129" s="213" t="s">
        <v>119</v>
      </c>
      <c r="E129" s="214" t="s">
        <v>120</v>
      </c>
      <c r="F129" s="215" t="s">
        <v>121</v>
      </c>
      <c r="G129" s="216" t="s">
        <v>122</v>
      </c>
      <c r="H129" s="217">
        <v>20.186</v>
      </c>
      <c r="I129" s="218"/>
      <c r="J129" s="219">
        <f>ROUND(I129*H129,2)</f>
        <v>0</v>
      </c>
      <c r="K129" s="215" t="s">
        <v>123</v>
      </c>
      <c r="L129" s="43"/>
      <c r="M129" s="220" t="s">
        <v>1</v>
      </c>
      <c r="N129" s="221" t="s">
        <v>39</v>
      </c>
      <c r="O129" s="90"/>
      <c r="P129" s="222">
        <f>O129*H129</f>
        <v>0</v>
      </c>
      <c r="Q129" s="222">
        <v>0</v>
      </c>
      <c r="R129" s="222">
        <f>Q129*H129</f>
        <v>0</v>
      </c>
      <c r="S129" s="222">
        <v>0</v>
      </c>
      <c r="T129" s="223">
        <f>S129*H129</f>
        <v>0</v>
      </c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R129" s="224" t="s">
        <v>124</v>
      </c>
      <c r="AT129" s="224" t="s">
        <v>119</v>
      </c>
      <c r="AU129" s="224" t="s">
        <v>125</v>
      </c>
      <c r="AY129" s="16" t="s">
        <v>116</v>
      </c>
      <c r="BE129" s="225">
        <f>IF(N129="základní",J129,0)</f>
        <v>0</v>
      </c>
      <c r="BF129" s="225">
        <f>IF(N129="snížená",J129,0)</f>
        <v>0</v>
      </c>
      <c r="BG129" s="225">
        <f>IF(N129="zákl. přenesená",J129,0)</f>
        <v>0</v>
      </c>
      <c r="BH129" s="225">
        <f>IF(N129="sníž. přenesená",J129,0)</f>
        <v>0</v>
      </c>
      <c r="BI129" s="225">
        <f>IF(N129="nulová",J129,0)</f>
        <v>0</v>
      </c>
      <c r="BJ129" s="16" t="s">
        <v>125</v>
      </c>
      <c r="BK129" s="225">
        <f>ROUND(I129*H129,2)</f>
        <v>0</v>
      </c>
      <c r="BL129" s="16" t="s">
        <v>124</v>
      </c>
      <c r="BM129" s="224" t="s">
        <v>126</v>
      </c>
    </row>
    <row r="130" s="2" customFormat="1" ht="33" customHeight="1">
      <c r="A130" s="37"/>
      <c r="B130" s="38"/>
      <c r="C130" s="213" t="s">
        <v>125</v>
      </c>
      <c r="D130" s="213" t="s">
        <v>119</v>
      </c>
      <c r="E130" s="214" t="s">
        <v>127</v>
      </c>
      <c r="F130" s="215" t="s">
        <v>128</v>
      </c>
      <c r="G130" s="216" t="s">
        <v>122</v>
      </c>
      <c r="H130" s="217">
        <v>201.86000000000001</v>
      </c>
      <c r="I130" s="218"/>
      <c r="J130" s="219">
        <f>ROUND(I130*H130,2)</f>
        <v>0</v>
      </c>
      <c r="K130" s="215" t="s">
        <v>123</v>
      </c>
      <c r="L130" s="43"/>
      <c r="M130" s="220" t="s">
        <v>1</v>
      </c>
      <c r="N130" s="221" t="s">
        <v>39</v>
      </c>
      <c r="O130" s="90"/>
      <c r="P130" s="222">
        <f>O130*H130</f>
        <v>0</v>
      </c>
      <c r="Q130" s="222">
        <v>0</v>
      </c>
      <c r="R130" s="222">
        <f>Q130*H130</f>
        <v>0</v>
      </c>
      <c r="S130" s="222">
        <v>0</v>
      </c>
      <c r="T130" s="223">
        <f>S130*H130</f>
        <v>0</v>
      </c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R130" s="224" t="s">
        <v>124</v>
      </c>
      <c r="AT130" s="224" t="s">
        <v>119</v>
      </c>
      <c r="AU130" s="224" t="s">
        <v>125</v>
      </c>
      <c r="AY130" s="16" t="s">
        <v>116</v>
      </c>
      <c r="BE130" s="225">
        <f>IF(N130="základní",J130,0)</f>
        <v>0</v>
      </c>
      <c r="BF130" s="225">
        <f>IF(N130="snížená",J130,0)</f>
        <v>0</v>
      </c>
      <c r="BG130" s="225">
        <f>IF(N130="zákl. přenesená",J130,0)</f>
        <v>0</v>
      </c>
      <c r="BH130" s="225">
        <f>IF(N130="sníž. přenesená",J130,0)</f>
        <v>0</v>
      </c>
      <c r="BI130" s="225">
        <f>IF(N130="nulová",J130,0)</f>
        <v>0</v>
      </c>
      <c r="BJ130" s="16" t="s">
        <v>125</v>
      </c>
      <c r="BK130" s="225">
        <f>ROUND(I130*H130,2)</f>
        <v>0</v>
      </c>
      <c r="BL130" s="16" t="s">
        <v>124</v>
      </c>
      <c r="BM130" s="224" t="s">
        <v>129</v>
      </c>
    </row>
    <row r="131" s="13" customFormat="1">
      <c r="A131" s="13"/>
      <c r="B131" s="226"/>
      <c r="C131" s="227"/>
      <c r="D131" s="228" t="s">
        <v>130</v>
      </c>
      <c r="E131" s="227"/>
      <c r="F131" s="229" t="s">
        <v>131</v>
      </c>
      <c r="G131" s="227"/>
      <c r="H131" s="230">
        <v>201.86000000000001</v>
      </c>
      <c r="I131" s="231"/>
      <c r="J131" s="227"/>
      <c r="K131" s="227"/>
      <c r="L131" s="232"/>
      <c r="M131" s="233"/>
      <c r="N131" s="234"/>
      <c r="O131" s="234"/>
      <c r="P131" s="234"/>
      <c r="Q131" s="234"/>
      <c r="R131" s="234"/>
      <c r="S131" s="234"/>
      <c r="T131" s="235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T131" s="236" t="s">
        <v>130</v>
      </c>
      <c r="AU131" s="236" t="s">
        <v>125</v>
      </c>
      <c r="AV131" s="13" t="s">
        <v>125</v>
      </c>
      <c r="AW131" s="13" t="s">
        <v>4</v>
      </c>
      <c r="AX131" s="13" t="s">
        <v>81</v>
      </c>
      <c r="AY131" s="236" t="s">
        <v>116</v>
      </c>
    </row>
    <row r="132" s="2" customFormat="1" ht="24.15" customHeight="1">
      <c r="A132" s="37"/>
      <c r="B132" s="38"/>
      <c r="C132" s="213" t="s">
        <v>132</v>
      </c>
      <c r="D132" s="213" t="s">
        <v>119</v>
      </c>
      <c r="E132" s="214" t="s">
        <v>133</v>
      </c>
      <c r="F132" s="215" t="s">
        <v>134</v>
      </c>
      <c r="G132" s="216" t="s">
        <v>122</v>
      </c>
      <c r="H132" s="217">
        <v>20.186</v>
      </c>
      <c r="I132" s="218"/>
      <c r="J132" s="219">
        <f>ROUND(I132*H132,2)</f>
        <v>0</v>
      </c>
      <c r="K132" s="215" t="s">
        <v>123</v>
      </c>
      <c r="L132" s="43"/>
      <c r="M132" s="220" t="s">
        <v>1</v>
      </c>
      <c r="N132" s="221" t="s">
        <v>39</v>
      </c>
      <c r="O132" s="90"/>
      <c r="P132" s="222">
        <f>O132*H132</f>
        <v>0</v>
      </c>
      <c r="Q132" s="222">
        <v>0</v>
      </c>
      <c r="R132" s="222">
        <f>Q132*H132</f>
        <v>0</v>
      </c>
      <c r="S132" s="222">
        <v>0</v>
      </c>
      <c r="T132" s="223">
        <f>S132*H132</f>
        <v>0</v>
      </c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  <c r="AR132" s="224" t="s">
        <v>124</v>
      </c>
      <c r="AT132" s="224" t="s">
        <v>119</v>
      </c>
      <c r="AU132" s="224" t="s">
        <v>125</v>
      </c>
      <c r="AY132" s="16" t="s">
        <v>116</v>
      </c>
      <c r="BE132" s="225">
        <f>IF(N132="základní",J132,0)</f>
        <v>0</v>
      </c>
      <c r="BF132" s="225">
        <f>IF(N132="snížená",J132,0)</f>
        <v>0</v>
      </c>
      <c r="BG132" s="225">
        <f>IF(N132="zákl. přenesená",J132,0)</f>
        <v>0</v>
      </c>
      <c r="BH132" s="225">
        <f>IF(N132="sníž. přenesená",J132,0)</f>
        <v>0</v>
      </c>
      <c r="BI132" s="225">
        <f>IF(N132="nulová",J132,0)</f>
        <v>0</v>
      </c>
      <c r="BJ132" s="16" t="s">
        <v>125</v>
      </c>
      <c r="BK132" s="225">
        <f>ROUND(I132*H132,2)</f>
        <v>0</v>
      </c>
      <c r="BL132" s="16" t="s">
        <v>124</v>
      </c>
      <c r="BM132" s="224" t="s">
        <v>135</v>
      </c>
    </row>
    <row r="133" s="2" customFormat="1" ht="24.15" customHeight="1">
      <c r="A133" s="37"/>
      <c r="B133" s="38"/>
      <c r="C133" s="213" t="s">
        <v>124</v>
      </c>
      <c r="D133" s="213" t="s">
        <v>119</v>
      </c>
      <c r="E133" s="214" t="s">
        <v>136</v>
      </c>
      <c r="F133" s="215" t="s">
        <v>137</v>
      </c>
      <c r="G133" s="216" t="s">
        <v>122</v>
      </c>
      <c r="H133" s="217">
        <v>282.60399999999998</v>
      </c>
      <c r="I133" s="218"/>
      <c r="J133" s="219">
        <f>ROUND(I133*H133,2)</f>
        <v>0</v>
      </c>
      <c r="K133" s="215" t="s">
        <v>123</v>
      </c>
      <c r="L133" s="43"/>
      <c r="M133" s="220" t="s">
        <v>1</v>
      </c>
      <c r="N133" s="221" t="s">
        <v>39</v>
      </c>
      <c r="O133" s="90"/>
      <c r="P133" s="222">
        <f>O133*H133</f>
        <v>0</v>
      </c>
      <c r="Q133" s="222">
        <v>0</v>
      </c>
      <c r="R133" s="222">
        <f>Q133*H133</f>
        <v>0</v>
      </c>
      <c r="S133" s="222">
        <v>0</v>
      </c>
      <c r="T133" s="223">
        <f>S133*H133</f>
        <v>0</v>
      </c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R133" s="224" t="s">
        <v>124</v>
      </c>
      <c r="AT133" s="224" t="s">
        <v>119</v>
      </c>
      <c r="AU133" s="224" t="s">
        <v>125</v>
      </c>
      <c r="AY133" s="16" t="s">
        <v>116</v>
      </c>
      <c r="BE133" s="225">
        <f>IF(N133="základní",J133,0)</f>
        <v>0</v>
      </c>
      <c r="BF133" s="225">
        <f>IF(N133="snížená",J133,0)</f>
        <v>0</v>
      </c>
      <c r="BG133" s="225">
        <f>IF(N133="zákl. přenesená",J133,0)</f>
        <v>0</v>
      </c>
      <c r="BH133" s="225">
        <f>IF(N133="sníž. přenesená",J133,0)</f>
        <v>0</v>
      </c>
      <c r="BI133" s="225">
        <f>IF(N133="nulová",J133,0)</f>
        <v>0</v>
      </c>
      <c r="BJ133" s="16" t="s">
        <v>125</v>
      </c>
      <c r="BK133" s="225">
        <f>ROUND(I133*H133,2)</f>
        <v>0</v>
      </c>
      <c r="BL133" s="16" t="s">
        <v>124</v>
      </c>
      <c r="BM133" s="224" t="s">
        <v>138</v>
      </c>
    </row>
    <row r="134" s="13" customFormat="1">
      <c r="A134" s="13"/>
      <c r="B134" s="226"/>
      <c r="C134" s="227"/>
      <c r="D134" s="228" t="s">
        <v>130</v>
      </c>
      <c r="E134" s="227"/>
      <c r="F134" s="229" t="s">
        <v>139</v>
      </c>
      <c r="G134" s="227"/>
      <c r="H134" s="230">
        <v>282.60399999999998</v>
      </c>
      <c r="I134" s="231"/>
      <c r="J134" s="227"/>
      <c r="K134" s="227"/>
      <c r="L134" s="232"/>
      <c r="M134" s="233"/>
      <c r="N134" s="234"/>
      <c r="O134" s="234"/>
      <c r="P134" s="234"/>
      <c r="Q134" s="234"/>
      <c r="R134" s="234"/>
      <c r="S134" s="234"/>
      <c r="T134" s="235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T134" s="236" t="s">
        <v>130</v>
      </c>
      <c r="AU134" s="236" t="s">
        <v>125</v>
      </c>
      <c r="AV134" s="13" t="s">
        <v>125</v>
      </c>
      <c r="AW134" s="13" t="s">
        <v>4</v>
      </c>
      <c r="AX134" s="13" t="s">
        <v>81</v>
      </c>
      <c r="AY134" s="236" t="s">
        <v>116</v>
      </c>
    </row>
    <row r="135" s="2" customFormat="1" ht="33" customHeight="1">
      <c r="A135" s="37"/>
      <c r="B135" s="38"/>
      <c r="C135" s="213" t="s">
        <v>140</v>
      </c>
      <c r="D135" s="213" t="s">
        <v>119</v>
      </c>
      <c r="E135" s="214" t="s">
        <v>141</v>
      </c>
      <c r="F135" s="215" t="s">
        <v>142</v>
      </c>
      <c r="G135" s="216" t="s">
        <v>122</v>
      </c>
      <c r="H135" s="217">
        <v>20.006</v>
      </c>
      <c r="I135" s="218"/>
      <c r="J135" s="219">
        <f>ROUND(I135*H135,2)</f>
        <v>0</v>
      </c>
      <c r="K135" s="215" t="s">
        <v>123</v>
      </c>
      <c r="L135" s="43"/>
      <c r="M135" s="220" t="s">
        <v>1</v>
      </c>
      <c r="N135" s="221" t="s">
        <v>39</v>
      </c>
      <c r="O135" s="90"/>
      <c r="P135" s="222">
        <f>O135*H135</f>
        <v>0</v>
      </c>
      <c r="Q135" s="222">
        <v>0</v>
      </c>
      <c r="R135" s="222">
        <f>Q135*H135</f>
        <v>0</v>
      </c>
      <c r="S135" s="222">
        <v>0</v>
      </c>
      <c r="T135" s="223">
        <f>S135*H135</f>
        <v>0</v>
      </c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  <c r="AR135" s="224" t="s">
        <v>124</v>
      </c>
      <c r="AT135" s="224" t="s">
        <v>119</v>
      </c>
      <c r="AU135" s="224" t="s">
        <v>125</v>
      </c>
      <c r="AY135" s="16" t="s">
        <v>116</v>
      </c>
      <c r="BE135" s="225">
        <f>IF(N135="základní",J135,0)</f>
        <v>0</v>
      </c>
      <c r="BF135" s="225">
        <f>IF(N135="snížená",J135,0)</f>
        <v>0</v>
      </c>
      <c r="BG135" s="225">
        <f>IF(N135="zákl. přenesená",J135,0)</f>
        <v>0</v>
      </c>
      <c r="BH135" s="225">
        <f>IF(N135="sníž. přenesená",J135,0)</f>
        <v>0</v>
      </c>
      <c r="BI135" s="225">
        <f>IF(N135="nulová",J135,0)</f>
        <v>0</v>
      </c>
      <c r="BJ135" s="16" t="s">
        <v>125</v>
      </c>
      <c r="BK135" s="225">
        <f>ROUND(I135*H135,2)</f>
        <v>0</v>
      </c>
      <c r="BL135" s="16" t="s">
        <v>124</v>
      </c>
      <c r="BM135" s="224" t="s">
        <v>143</v>
      </c>
    </row>
    <row r="136" s="12" customFormat="1" ht="25.92" customHeight="1">
      <c r="A136" s="12"/>
      <c r="B136" s="197"/>
      <c r="C136" s="198"/>
      <c r="D136" s="199" t="s">
        <v>72</v>
      </c>
      <c r="E136" s="200" t="s">
        <v>144</v>
      </c>
      <c r="F136" s="200" t="s">
        <v>145</v>
      </c>
      <c r="G136" s="198"/>
      <c r="H136" s="198"/>
      <c r="I136" s="201"/>
      <c r="J136" s="202">
        <f>BK136</f>
        <v>0</v>
      </c>
      <c r="K136" s="198"/>
      <c r="L136" s="203"/>
      <c r="M136" s="204"/>
      <c r="N136" s="205"/>
      <c r="O136" s="205"/>
      <c r="P136" s="206">
        <f>P137+P144+P149+P157+P184+P214</f>
        <v>0</v>
      </c>
      <c r="Q136" s="205"/>
      <c r="R136" s="206">
        <f>R137+R144+R149+R157+R184+R214</f>
        <v>7.5455818499999996</v>
      </c>
      <c r="S136" s="205"/>
      <c r="T136" s="207">
        <f>T137+T144+T149+T157+T184+T214</f>
        <v>20.185506680000003</v>
      </c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R136" s="208" t="s">
        <v>125</v>
      </c>
      <c r="AT136" s="209" t="s">
        <v>72</v>
      </c>
      <c r="AU136" s="209" t="s">
        <v>73</v>
      </c>
      <c r="AY136" s="208" t="s">
        <v>116</v>
      </c>
      <c r="BK136" s="210">
        <f>BK137+BK144+BK149+BK157+BK184+BK214</f>
        <v>0</v>
      </c>
    </row>
    <row r="137" s="12" customFormat="1" ht="22.8" customHeight="1">
      <c r="A137" s="12"/>
      <c r="B137" s="197"/>
      <c r="C137" s="198"/>
      <c r="D137" s="199" t="s">
        <v>72</v>
      </c>
      <c r="E137" s="211" t="s">
        <v>146</v>
      </c>
      <c r="F137" s="211" t="s">
        <v>147</v>
      </c>
      <c r="G137" s="198"/>
      <c r="H137" s="198"/>
      <c r="I137" s="201"/>
      <c r="J137" s="212">
        <f>BK137</f>
        <v>0</v>
      </c>
      <c r="K137" s="198"/>
      <c r="L137" s="203"/>
      <c r="M137" s="204"/>
      <c r="N137" s="205"/>
      <c r="O137" s="205"/>
      <c r="P137" s="206">
        <f>SUM(P138:P143)</f>
        <v>0</v>
      </c>
      <c r="Q137" s="205"/>
      <c r="R137" s="206">
        <f>SUM(R138:R143)</f>
        <v>0.0049500000000000004</v>
      </c>
      <c r="S137" s="205"/>
      <c r="T137" s="207">
        <f>SUM(T138:T143)</f>
        <v>0</v>
      </c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R137" s="208" t="s">
        <v>125</v>
      </c>
      <c r="AT137" s="209" t="s">
        <v>72</v>
      </c>
      <c r="AU137" s="209" t="s">
        <v>81</v>
      </c>
      <c r="AY137" s="208" t="s">
        <v>116</v>
      </c>
      <c r="BK137" s="210">
        <f>SUM(BK138:BK143)</f>
        <v>0</v>
      </c>
    </row>
    <row r="138" s="2" customFormat="1" ht="16.5" customHeight="1">
      <c r="A138" s="37"/>
      <c r="B138" s="38"/>
      <c r="C138" s="213" t="s">
        <v>148</v>
      </c>
      <c r="D138" s="213" t="s">
        <v>119</v>
      </c>
      <c r="E138" s="214" t="s">
        <v>149</v>
      </c>
      <c r="F138" s="215" t="s">
        <v>150</v>
      </c>
      <c r="G138" s="216" t="s">
        <v>151</v>
      </c>
      <c r="H138" s="217">
        <v>9</v>
      </c>
      <c r="I138" s="218"/>
      <c r="J138" s="219">
        <f>ROUND(I138*H138,2)</f>
        <v>0</v>
      </c>
      <c r="K138" s="215" t="s">
        <v>123</v>
      </c>
      <c r="L138" s="43"/>
      <c r="M138" s="220" t="s">
        <v>1</v>
      </c>
      <c r="N138" s="221" t="s">
        <v>39</v>
      </c>
      <c r="O138" s="90"/>
      <c r="P138" s="222">
        <f>O138*H138</f>
        <v>0</v>
      </c>
      <c r="Q138" s="222">
        <v>0</v>
      </c>
      <c r="R138" s="222">
        <f>Q138*H138</f>
        <v>0</v>
      </c>
      <c r="S138" s="222">
        <v>0</v>
      </c>
      <c r="T138" s="223">
        <f>S138*H138</f>
        <v>0</v>
      </c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  <c r="AR138" s="224" t="s">
        <v>152</v>
      </c>
      <c r="AT138" s="224" t="s">
        <v>119</v>
      </c>
      <c r="AU138" s="224" t="s">
        <v>125</v>
      </c>
      <c r="AY138" s="16" t="s">
        <v>116</v>
      </c>
      <c r="BE138" s="225">
        <f>IF(N138="základní",J138,0)</f>
        <v>0</v>
      </c>
      <c r="BF138" s="225">
        <f>IF(N138="snížená",J138,0)</f>
        <v>0</v>
      </c>
      <c r="BG138" s="225">
        <f>IF(N138="zákl. přenesená",J138,0)</f>
        <v>0</v>
      </c>
      <c r="BH138" s="225">
        <f>IF(N138="sníž. přenesená",J138,0)</f>
        <v>0</v>
      </c>
      <c r="BI138" s="225">
        <f>IF(N138="nulová",J138,0)</f>
        <v>0</v>
      </c>
      <c r="BJ138" s="16" t="s">
        <v>125</v>
      </c>
      <c r="BK138" s="225">
        <f>ROUND(I138*H138,2)</f>
        <v>0</v>
      </c>
      <c r="BL138" s="16" t="s">
        <v>152</v>
      </c>
      <c r="BM138" s="224" t="s">
        <v>153</v>
      </c>
    </row>
    <row r="139" s="2" customFormat="1" ht="16.5" customHeight="1">
      <c r="A139" s="37"/>
      <c r="B139" s="38"/>
      <c r="C139" s="213" t="s">
        <v>154</v>
      </c>
      <c r="D139" s="213" t="s">
        <v>119</v>
      </c>
      <c r="E139" s="214" t="s">
        <v>155</v>
      </c>
      <c r="F139" s="215" t="s">
        <v>156</v>
      </c>
      <c r="G139" s="216" t="s">
        <v>157</v>
      </c>
      <c r="H139" s="217">
        <v>9</v>
      </c>
      <c r="I139" s="218"/>
      <c r="J139" s="219">
        <f>ROUND(I139*H139,2)</f>
        <v>0</v>
      </c>
      <c r="K139" s="215" t="s">
        <v>123</v>
      </c>
      <c r="L139" s="43"/>
      <c r="M139" s="220" t="s">
        <v>1</v>
      </c>
      <c r="N139" s="221" t="s">
        <v>39</v>
      </c>
      <c r="O139" s="90"/>
      <c r="P139" s="222">
        <f>O139*H139</f>
        <v>0</v>
      </c>
      <c r="Q139" s="222">
        <v>0.00055000000000000003</v>
      </c>
      <c r="R139" s="222">
        <f>Q139*H139</f>
        <v>0.0049500000000000004</v>
      </c>
      <c r="S139" s="222">
        <v>0</v>
      </c>
      <c r="T139" s="223">
        <f>S139*H139</f>
        <v>0</v>
      </c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  <c r="AR139" s="224" t="s">
        <v>152</v>
      </c>
      <c r="AT139" s="224" t="s">
        <v>119</v>
      </c>
      <c r="AU139" s="224" t="s">
        <v>125</v>
      </c>
      <c r="AY139" s="16" t="s">
        <v>116</v>
      </c>
      <c r="BE139" s="225">
        <f>IF(N139="základní",J139,0)</f>
        <v>0</v>
      </c>
      <c r="BF139" s="225">
        <f>IF(N139="snížená",J139,0)</f>
        <v>0</v>
      </c>
      <c r="BG139" s="225">
        <f>IF(N139="zákl. přenesená",J139,0)</f>
        <v>0</v>
      </c>
      <c r="BH139" s="225">
        <f>IF(N139="sníž. přenesená",J139,0)</f>
        <v>0</v>
      </c>
      <c r="BI139" s="225">
        <f>IF(N139="nulová",J139,0)</f>
        <v>0</v>
      </c>
      <c r="BJ139" s="16" t="s">
        <v>125</v>
      </c>
      <c r="BK139" s="225">
        <f>ROUND(I139*H139,2)</f>
        <v>0</v>
      </c>
      <c r="BL139" s="16" t="s">
        <v>152</v>
      </c>
      <c r="BM139" s="224" t="s">
        <v>158</v>
      </c>
    </row>
    <row r="140" s="2" customFormat="1" ht="16.5" customHeight="1">
      <c r="A140" s="37"/>
      <c r="B140" s="38"/>
      <c r="C140" s="213" t="s">
        <v>159</v>
      </c>
      <c r="D140" s="213" t="s">
        <v>119</v>
      </c>
      <c r="E140" s="214" t="s">
        <v>160</v>
      </c>
      <c r="F140" s="215" t="s">
        <v>161</v>
      </c>
      <c r="G140" s="216" t="s">
        <v>162</v>
      </c>
      <c r="H140" s="217">
        <v>9</v>
      </c>
      <c r="I140" s="218"/>
      <c r="J140" s="219">
        <f>ROUND(I140*H140,2)</f>
        <v>0</v>
      </c>
      <c r="K140" s="215" t="s">
        <v>123</v>
      </c>
      <c r="L140" s="43"/>
      <c r="M140" s="220" t="s">
        <v>1</v>
      </c>
      <c r="N140" s="221" t="s">
        <v>39</v>
      </c>
      <c r="O140" s="90"/>
      <c r="P140" s="222">
        <f>O140*H140</f>
        <v>0</v>
      </c>
      <c r="Q140" s="222">
        <v>0</v>
      </c>
      <c r="R140" s="222">
        <f>Q140*H140</f>
        <v>0</v>
      </c>
      <c r="S140" s="222">
        <v>0</v>
      </c>
      <c r="T140" s="223">
        <f>S140*H140</f>
        <v>0</v>
      </c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  <c r="AR140" s="224" t="s">
        <v>152</v>
      </c>
      <c r="AT140" s="224" t="s">
        <v>119</v>
      </c>
      <c r="AU140" s="224" t="s">
        <v>125</v>
      </c>
      <c r="AY140" s="16" t="s">
        <v>116</v>
      </c>
      <c r="BE140" s="225">
        <f>IF(N140="základní",J140,0)</f>
        <v>0</v>
      </c>
      <c r="BF140" s="225">
        <f>IF(N140="snížená",J140,0)</f>
        <v>0</v>
      </c>
      <c r="BG140" s="225">
        <f>IF(N140="zákl. přenesená",J140,0)</f>
        <v>0</v>
      </c>
      <c r="BH140" s="225">
        <f>IF(N140="sníž. přenesená",J140,0)</f>
        <v>0</v>
      </c>
      <c r="BI140" s="225">
        <f>IF(N140="nulová",J140,0)</f>
        <v>0</v>
      </c>
      <c r="BJ140" s="16" t="s">
        <v>125</v>
      </c>
      <c r="BK140" s="225">
        <f>ROUND(I140*H140,2)</f>
        <v>0</v>
      </c>
      <c r="BL140" s="16" t="s">
        <v>152</v>
      </c>
      <c r="BM140" s="224" t="s">
        <v>163</v>
      </c>
    </row>
    <row r="141" s="2" customFormat="1" ht="21.75" customHeight="1">
      <c r="A141" s="37"/>
      <c r="B141" s="38"/>
      <c r="C141" s="237" t="s">
        <v>164</v>
      </c>
      <c r="D141" s="237" t="s">
        <v>165</v>
      </c>
      <c r="E141" s="238" t="s">
        <v>166</v>
      </c>
      <c r="F141" s="239" t="s">
        <v>167</v>
      </c>
      <c r="G141" s="240" t="s">
        <v>157</v>
      </c>
      <c r="H141" s="241">
        <v>18</v>
      </c>
      <c r="I141" s="242"/>
      <c r="J141" s="243">
        <f>ROUND(I141*H141,2)</f>
        <v>0</v>
      </c>
      <c r="K141" s="239" t="s">
        <v>1</v>
      </c>
      <c r="L141" s="244"/>
      <c r="M141" s="245" t="s">
        <v>1</v>
      </c>
      <c r="N141" s="246" t="s">
        <v>39</v>
      </c>
      <c r="O141" s="90"/>
      <c r="P141" s="222">
        <f>O141*H141</f>
        <v>0</v>
      </c>
      <c r="Q141" s="222">
        <v>0</v>
      </c>
      <c r="R141" s="222">
        <f>Q141*H141</f>
        <v>0</v>
      </c>
      <c r="S141" s="222">
        <v>0</v>
      </c>
      <c r="T141" s="223">
        <f>S141*H141</f>
        <v>0</v>
      </c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  <c r="AR141" s="224" t="s">
        <v>168</v>
      </c>
      <c r="AT141" s="224" t="s">
        <v>165</v>
      </c>
      <c r="AU141" s="224" t="s">
        <v>125</v>
      </c>
      <c r="AY141" s="16" t="s">
        <v>116</v>
      </c>
      <c r="BE141" s="225">
        <f>IF(N141="základní",J141,0)</f>
        <v>0</v>
      </c>
      <c r="BF141" s="225">
        <f>IF(N141="snížená",J141,0)</f>
        <v>0</v>
      </c>
      <c r="BG141" s="225">
        <f>IF(N141="zákl. přenesená",J141,0)</f>
        <v>0</v>
      </c>
      <c r="BH141" s="225">
        <f>IF(N141="sníž. přenesená",J141,0)</f>
        <v>0</v>
      </c>
      <c r="BI141" s="225">
        <f>IF(N141="nulová",J141,0)</f>
        <v>0</v>
      </c>
      <c r="BJ141" s="16" t="s">
        <v>125</v>
      </c>
      <c r="BK141" s="225">
        <f>ROUND(I141*H141,2)</f>
        <v>0</v>
      </c>
      <c r="BL141" s="16" t="s">
        <v>152</v>
      </c>
      <c r="BM141" s="224" t="s">
        <v>169</v>
      </c>
    </row>
    <row r="142" s="2" customFormat="1" ht="24.15" customHeight="1">
      <c r="A142" s="37"/>
      <c r="B142" s="38"/>
      <c r="C142" s="213" t="s">
        <v>170</v>
      </c>
      <c r="D142" s="213" t="s">
        <v>119</v>
      </c>
      <c r="E142" s="214" t="s">
        <v>171</v>
      </c>
      <c r="F142" s="215" t="s">
        <v>172</v>
      </c>
      <c r="G142" s="216" t="s">
        <v>173</v>
      </c>
      <c r="H142" s="247"/>
      <c r="I142" s="218"/>
      <c r="J142" s="219">
        <f>ROUND(I142*H142,2)</f>
        <v>0</v>
      </c>
      <c r="K142" s="215" t="s">
        <v>123</v>
      </c>
      <c r="L142" s="43"/>
      <c r="M142" s="220" t="s">
        <v>1</v>
      </c>
      <c r="N142" s="221" t="s">
        <v>39</v>
      </c>
      <c r="O142" s="90"/>
      <c r="P142" s="222">
        <f>O142*H142</f>
        <v>0</v>
      </c>
      <c r="Q142" s="222">
        <v>0</v>
      </c>
      <c r="R142" s="222">
        <f>Q142*H142</f>
        <v>0</v>
      </c>
      <c r="S142" s="222">
        <v>0</v>
      </c>
      <c r="T142" s="223">
        <f>S142*H142</f>
        <v>0</v>
      </c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  <c r="AE142" s="37"/>
      <c r="AR142" s="224" t="s">
        <v>152</v>
      </c>
      <c r="AT142" s="224" t="s">
        <v>119</v>
      </c>
      <c r="AU142" s="224" t="s">
        <v>125</v>
      </c>
      <c r="AY142" s="16" t="s">
        <v>116</v>
      </c>
      <c r="BE142" s="225">
        <f>IF(N142="základní",J142,0)</f>
        <v>0</v>
      </c>
      <c r="BF142" s="225">
        <f>IF(N142="snížená",J142,0)</f>
        <v>0</v>
      </c>
      <c r="BG142" s="225">
        <f>IF(N142="zákl. přenesená",J142,0)</f>
        <v>0</v>
      </c>
      <c r="BH142" s="225">
        <f>IF(N142="sníž. přenesená",J142,0)</f>
        <v>0</v>
      </c>
      <c r="BI142" s="225">
        <f>IF(N142="nulová",J142,0)</f>
        <v>0</v>
      </c>
      <c r="BJ142" s="16" t="s">
        <v>125</v>
      </c>
      <c r="BK142" s="225">
        <f>ROUND(I142*H142,2)</f>
        <v>0</v>
      </c>
      <c r="BL142" s="16" t="s">
        <v>152</v>
      </c>
      <c r="BM142" s="224" t="s">
        <v>174</v>
      </c>
    </row>
    <row r="143" s="2" customFormat="1" ht="24.15" customHeight="1">
      <c r="A143" s="37"/>
      <c r="B143" s="38"/>
      <c r="C143" s="213" t="s">
        <v>175</v>
      </c>
      <c r="D143" s="213" t="s">
        <v>119</v>
      </c>
      <c r="E143" s="214" t="s">
        <v>176</v>
      </c>
      <c r="F143" s="215" t="s">
        <v>177</v>
      </c>
      <c r="G143" s="216" t="s">
        <v>173</v>
      </c>
      <c r="H143" s="247"/>
      <c r="I143" s="218"/>
      <c r="J143" s="219">
        <f>ROUND(I143*H143,2)</f>
        <v>0</v>
      </c>
      <c r="K143" s="215" t="s">
        <v>123</v>
      </c>
      <c r="L143" s="43"/>
      <c r="M143" s="220" t="s">
        <v>1</v>
      </c>
      <c r="N143" s="221" t="s">
        <v>39</v>
      </c>
      <c r="O143" s="90"/>
      <c r="P143" s="222">
        <f>O143*H143</f>
        <v>0</v>
      </c>
      <c r="Q143" s="222">
        <v>0</v>
      </c>
      <c r="R143" s="222">
        <f>Q143*H143</f>
        <v>0</v>
      </c>
      <c r="S143" s="222">
        <v>0</v>
      </c>
      <c r="T143" s="223">
        <f>S143*H143</f>
        <v>0</v>
      </c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  <c r="AE143" s="37"/>
      <c r="AR143" s="224" t="s">
        <v>152</v>
      </c>
      <c r="AT143" s="224" t="s">
        <v>119</v>
      </c>
      <c r="AU143" s="224" t="s">
        <v>125</v>
      </c>
      <c r="AY143" s="16" t="s">
        <v>116</v>
      </c>
      <c r="BE143" s="225">
        <f>IF(N143="základní",J143,0)</f>
        <v>0</v>
      </c>
      <c r="BF143" s="225">
        <f>IF(N143="snížená",J143,0)</f>
        <v>0</v>
      </c>
      <c r="BG143" s="225">
        <f>IF(N143="zákl. přenesená",J143,0)</f>
        <v>0</v>
      </c>
      <c r="BH143" s="225">
        <f>IF(N143="sníž. přenesená",J143,0)</f>
        <v>0</v>
      </c>
      <c r="BI143" s="225">
        <f>IF(N143="nulová",J143,0)</f>
        <v>0</v>
      </c>
      <c r="BJ143" s="16" t="s">
        <v>125</v>
      </c>
      <c r="BK143" s="225">
        <f>ROUND(I143*H143,2)</f>
        <v>0</v>
      </c>
      <c r="BL143" s="16" t="s">
        <v>152</v>
      </c>
      <c r="BM143" s="224" t="s">
        <v>178</v>
      </c>
    </row>
    <row r="144" s="12" customFormat="1" ht="22.8" customHeight="1">
      <c r="A144" s="12"/>
      <c r="B144" s="197"/>
      <c r="C144" s="198"/>
      <c r="D144" s="199" t="s">
        <v>72</v>
      </c>
      <c r="E144" s="211" t="s">
        <v>179</v>
      </c>
      <c r="F144" s="211" t="s">
        <v>180</v>
      </c>
      <c r="G144" s="198"/>
      <c r="H144" s="198"/>
      <c r="I144" s="201"/>
      <c r="J144" s="212">
        <f>BK144</f>
        <v>0</v>
      </c>
      <c r="K144" s="198"/>
      <c r="L144" s="203"/>
      <c r="M144" s="204"/>
      <c r="N144" s="205"/>
      <c r="O144" s="205"/>
      <c r="P144" s="206">
        <f>SUM(P145:P148)</f>
        <v>0</v>
      </c>
      <c r="Q144" s="205"/>
      <c r="R144" s="206">
        <f>SUM(R145:R148)</f>
        <v>0.00045000000000000004</v>
      </c>
      <c r="S144" s="205"/>
      <c r="T144" s="207">
        <f>SUM(T145:T148)</f>
        <v>0</v>
      </c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R144" s="208" t="s">
        <v>125</v>
      </c>
      <c r="AT144" s="209" t="s">
        <v>72</v>
      </c>
      <c r="AU144" s="209" t="s">
        <v>81</v>
      </c>
      <c r="AY144" s="208" t="s">
        <v>116</v>
      </c>
      <c r="BK144" s="210">
        <f>SUM(BK145:BK148)</f>
        <v>0</v>
      </c>
    </row>
    <row r="145" s="2" customFormat="1" ht="16.5" customHeight="1">
      <c r="A145" s="37"/>
      <c r="B145" s="38"/>
      <c r="C145" s="213" t="s">
        <v>181</v>
      </c>
      <c r="D145" s="213" t="s">
        <v>119</v>
      </c>
      <c r="E145" s="214" t="s">
        <v>182</v>
      </c>
      <c r="F145" s="215" t="s">
        <v>183</v>
      </c>
      <c r="G145" s="216" t="s">
        <v>157</v>
      </c>
      <c r="H145" s="217">
        <v>9</v>
      </c>
      <c r="I145" s="218"/>
      <c r="J145" s="219">
        <f>ROUND(I145*H145,2)</f>
        <v>0</v>
      </c>
      <c r="K145" s="215" t="s">
        <v>123</v>
      </c>
      <c r="L145" s="43"/>
      <c r="M145" s="220" t="s">
        <v>1</v>
      </c>
      <c r="N145" s="221" t="s">
        <v>39</v>
      </c>
      <c r="O145" s="90"/>
      <c r="P145" s="222">
        <f>O145*H145</f>
        <v>0</v>
      </c>
      <c r="Q145" s="222">
        <v>5.0000000000000002E-05</v>
      </c>
      <c r="R145" s="222">
        <f>Q145*H145</f>
        <v>0.00045000000000000004</v>
      </c>
      <c r="S145" s="222">
        <v>0</v>
      </c>
      <c r="T145" s="223">
        <f>S145*H145</f>
        <v>0</v>
      </c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  <c r="AE145" s="37"/>
      <c r="AR145" s="224" t="s">
        <v>152</v>
      </c>
      <c r="AT145" s="224" t="s">
        <v>119</v>
      </c>
      <c r="AU145" s="224" t="s">
        <v>125</v>
      </c>
      <c r="AY145" s="16" t="s">
        <v>116</v>
      </c>
      <c r="BE145" s="225">
        <f>IF(N145="základní",J145,0)</f>
        <v>0</v>
      </c>
      <c r="BF145" s="225">
        <f>IF(N145="snížená",J145,0)</f>
        <v>0</v>
      </c>
      <c r="BG145" s="225">
        <f>IF(N145="zákl. přenesená",J145,0)</f>
        <v>0</v>
      </c>
      <c r="BH145" s="225">
        <f>IF(N145="sníž. přenesená",J145,0)</f>
        <v>0</v>
      </c>
      <c r="BI145" s="225">
        <f>IF(N145="nulová",J145,0)</f>
        <v>0</v>
      </c>
      <c r="BJ145" s="16" t="s">
        <v>125</v>
      </c>
      <c r="BK145" s="225">
        <f>ROUND(I145*H145,2)</f>
        <v>0</v>
      </c>
      <c r="BL145" s="16" t="s">
        <v>152</v>
      </c>
      <c r="BM145" s="224" t="s">
        <v>184</v>
      </c>
    </row>
    <row r="146" s="2" customFormat="1" ht="16.5" customHeight="1">
      <c r="A146" s="37"/>
      <c r="B146" s="38"/>
      <c r="C146" s="213" t="s">
        <v>185</v>
      </c>
      <c r="D146" s="213" t="s">
        <v>119</v>
      </c>
      <c r="E146" s="214" t="s">
        <v>186</v>
      </c>
      <c r="F146" s="215" t="s">
        <v>187</v>
      </c>
      <c r="G146" s="216" t="s">
        <v>157</v>
      </c>
      <c r="H146" s="217">
        <v>9</v>
      </c>
      <c r="I146" s="218"/>
      <c r="J146" s="219">
        <f>ROUND(I146*H146,2)</f>
        <v>0</v>
      </c>
      <c r="K146" s="215" t="s">
        <v>123</v>
      </c>
      <c r="L146" s="43"/>
      <c r="M146" s="220" t="s">
        <v>1</v>
      </c>
      <c r="N146" s="221" t="s">
        <v>39</v>
      </c>
      <c r="O146" s="90"/>
      <c r="P146" s="222">
        <f>O146*H146</f>
        <v>0</v>
      </c>
      <c r="Q146" s="222">
        <v>0</v>
      </c>
      <c r="R146" s="222">
        <f>Q146*H146</f>
        <v>0</v>
      </c>
      <c r="S146" s="222">
        <v>0</v>
      </c>
      <c r="T146" s="223">
        <f>S146*H146</f>
        <v>0</v>
      </c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  <c r="AE146" s="37"/>
      <c r="AR146" s="224" t="s">
        <v>152</v>
      </c>
      <c r="AT146" s="224" t="s">
        <v>119</v>
      </c>
      <c r="AU146" s="224" t="s">
        <v>125</v>
      </c>
      <c r="AY146" s="16" t="s">
        <v>116</v>
      </c>
      <c r="BE146" s="225">
        <f>IF(N146="základní",J146,0)</f>
        <v>0</v>
      </c>
      <c r="BF146" s="225">
        <f>IF(N146="snížená",J146,0)</f>
        <v>0</v>
      </c>
      <c r="BG146" s="225">
        <f>IF(N146="zákl. přenesená",J146,0)</f>
        <v>0</v>
      </c>
      <c r="BH146" s="225">
        <f>IF(N146="sníž. přenesená",J146,0)</f>
        <v>0</v>
      </c>
      <c r="BI146" s="225">
        <f>IF(N146="nulová",J146,0)</f>
        <v>0</v>
      </c>
      <c r="BJ146" s="16" t="s">
        <v>125</v>
      </c>
      <c r="BK146" s="225">
        <f>ROUND(I146*H146,2)</f>
        <v>0</v>
      </c>
      <c r="BL146" s="16" t="s">
        <v>152</v>
      </c>
      <c r="BM146" s="224" t="s">
        <v>188</v>
      </c>
    </row>
    <row r="147" s="2" customFormat="1" ht="24.15" customHeight="1">
      <c r="A147" s="37"/>
      <c r="B147" s="38"/>
      <c r="C147" s="213" t="s">
        <v>189</v>
      </c>
      <c r="D147" s="213" t="s">
        <v>119</v>
      </c>
      <c r="E147" s="214" t="s">
        <v>190</v>
      </c>
      <c r="F147" s="215" t="s">
        <v>191</v>
      </c>
      <c r="G147" s="216" t="s">
        <v>173</v>
      </c>
      <c r="H147" s="247"/>
      <c r="I147" s="218"/>
      <c r="J147" s="219">
        <f>ROUND(I147*H147,2)</f>
        <v>0</v>
      </c>
      <c r="K147" s="215" t="s">
        <v>123</v>
      </c>
      <c r="L147" s="43"/>
      <c r="M147" s="220" t="s">
        <v>1</v>
      </c>
      <c r="N147" s="221" t="s">
        <v>39</v>
      </c>
      <c r="O147" s="90"/>
      <c r="P147" s="222">
        <f>O147*H147</f>
        <v>0</v>
      </c>
      <c r="Q147" s="222">
        <v>0</v>
      </c>
      <c r="R147" s="222">
        <f>Q147*H147</f>
        <v>0</v>
      </c>
      <c r="S147" s="222">
        <v>0</v>
      </c>
      <c r="T147" s="223">
        <f>S147*H147</f>
        <v>0</v>
      </c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  <c r="AE147" s="37"/>
      <c r="AR147" s="224" t="s">
        <v>152</v>
      </c>
      <c r="AT147" s="224" t="s">
        <v>119</v>
      </c>
      <c r="AU147" s="224" t="s">
        <v>125</v>
      </c>
      <c r="AY147" s="16" t="s">
        <v>116</v>
      </c>
      <c r="BE147" s="225">
        <f>IF(N147="základní",J147,0)</f>
        <v>0</v>
      </c>
      <c r="BF147" s="225">
        <f>IF(N147="snížená",J147,0)</f>
        <v>0</v>
      </c>
      <c r="BG147" s="225">
        <f>IF(N147="zákl. přenesená",J147,0)</f>
        <v>0</v>
      </c>
      <c r="BH147" s="225">
        <f>IF(N147="sníž. přenesená",J147,0)</f>
        <v>0</v>
      </c>
      <c r="BI147" s="225">
        <f>IF(N147="nulová",J147,0)</f>
        <v>0</v>
      </c>
      <c r="BJ147" s="16" t="s">
        <v>125</v>
      </c>
      <c r="BK147" s="225">
        <f>ROUND(I147*H147,2)</f>
        <v>0</v>
      </c>
      <c r="BL147" s="16" t="s">
        <v>152</v>
      </c>
      <c r="BM147" s="224" t="s">
        <v>192</v>
      </c>
    </row>
    <row r="148" s="2" customFormat="1" ht="24.15" customHeight="1">
      <c r="A148" s="37"/>
      <c r="B148" s="38"/>
      <c r="C148" s="213" t="s">
        <v>8</v>
      </c>
      <c r="D148" s="213" t="s">
        <v>119</v>
      </c>
      <c r="E148" s="214" t="s">
        <v>193</v>
      </c>
      <c r="F148" s="215" t="s">
        <v>194</v>
      </c>
      <c r="G148" s="216" t="s">
        <v>173</v>
      </c>
      <c r="H148" s="247"/>
      <c r="I148" s="218"/>
      <c r="J148" s="219">
        <f>ROUND(I148*H148,2)</f>
        <v>0</v>
      </c>
      <c r="K148" s="215" t="s">
        <v>123</v>
      </c>
      <c r="L148" s="43"/>
      <c r="M148" s="220" t="s">
        <v>1</v>
      </c>
      <c r="N148" s="221" t="s">
        <v>39</v>
      </c>
      <c r="O148" s="90"/>
      <c r="P148" s="222">
        <f>O148*H148</f>
        <v>0</v>
      </c>
      <c r="Q148" s="222">
        <v>0</v>
      </c>
      <c r="R148" s="222">
        <f>Q148*H148</f>
        <v>0</v>
      </c>
      <c r="S148" s="222">
        <v>0</v>
      </c>
      <c r="T148" s="223">
        <f>S148*H148</f>
        <v>0</v>
      </c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  <c r="AE148" s="37"/>
      <c r="AR148" s="224" t="s">
        <v>152</v>
      </c>
      <c r="AT148" s="224" t="s">
        <v>119</v>
      </c>
      <c r="AU148" s="224" t="s">
        <v>125</v>
      </c>
      <c r="AY148" s="16" t="s">
        <v>116</v>
      </c>
      <c r="BE148" s="225">
        <f>IF(N148="základní",J148,0)</f>
        <v>0</v>
      </c>
      <c r="BF148" s="225">
        <f>IF(N148="snížená",J148,0)</f>
        <v>0</v>
      </c>
      <c r="BG148" s="225">
        <f>IF(N148="zákl. přenesená",J148,0)</f>
        <v>0</v>
      </c>
      <c r="BH148" s="225">
        <f>IF(N148="sníž. přenesená",J148,0)</f>
        <v>0</v>
      </c>
      <c r="BI148" s="225">
        <f>IF(N148="nulová",J148,0)</f>
        <v>0</v>
      </c>
      <c r="BJ148" s="16" t="s">
        <v>125</v>
      </c>
      <c r="BK148" s="225">
        <f>ROUND(I148*H148,2)</f>
        <v>0</v>
      </c>
      <c r="BL148" s="16" t="s">
        <v>152</v>
      </c>
      <c r="BM148" s="224" t="s">
        <v>195</v>
      </c>
    </row>
    <row r="149" s="12" customFormat="1" ht="22.8" customHeight="1">
      <c r="A149" s="12"/>
      <c r="B149" s="197"/>
      <c r="C149" s="198"/>
      <c r="D149" s="199" t="s">
        <v>72</v>
      </c>
      <c r="E149" s="211" t="s">
        <v>196</v>
      </c>
      <c r="F149" s="211" t="s">
        <v>197</v>
      </c>
      <c r="G149" s="198"/>
      <c r="H149" s="198"/>
      <c r="I149" s="201"/>
      <c r="J149" s="212">
        <f>BK149</f>
        <v>0</v>
      </c>
      <c r="K149" s="198"/>
      <c r="L149" s="203"/>
      <c r="M149" s="204"/>
      <c r="N149" s="205"/>
      <c r="O149" s="205"/>
      <c r="P149" s="206">
        <f>SUM(P150:P156)</f>
        <v>0</v>
      </c>
      <c r="Q149" s="205"/>
      <c r="R149" s="206">
        <f>SUM(R150:R156)</f>
        <v>0.0043200000000000001</v>
      </c>
      <c r="S149" s="205"/>
      <c r="T149" s="207">
        <f>SUM(T150:T156)</f>
        <v>1.8</v>
      </c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R149" s="208" t="s">
        <v>125</v>
      </c>
      <c r="AT149" s="209" t="s">
        <v>72</v>
      </c>
      <c r="AU149" s="209" t="s">
        <v>81</v>
      </c>
      <c r="AY149" s="208" t="s">
        <v>116</v>
      </c>
      <c r="BK149" s="210">
        <f>SUM(BK150:BK156)</f>
        <v>0</v>
      </c>
    </row>
    <row r="150" s="2" customFormat="1" ht="24.15" customHeight="1">
      <c r="A150" s="37"/>
      <c r="B150" s="38"/>
      <c r="C150" s="213" t="s">
        <v>152</v>
      </c>
      <c r="D150" s="213" t="s">
        <v>119</v>
      </c>
      <c r="E150" s="214" t="s">
        <v>198</v>
      </c>
      <c r="F150" s="215" t="s">
        <v>199</v>
      </c>
      <c r="G150" s="216" t="s">
        <v>200</v>
      </c>
      <c r="H150" s="217">
        <v>18</v>
      </c>
      <c r="I150" s="218"/>
      <c r="J150" s="219">
        <f>ROUND(I150*H150,2)</f>
        <v>0</v>
      </c>
      <c r="K150" s="215" t="s">
        <v>21</v>
      </c>
      <c r="L150" s="43"/>
      <c r="M150" s="220" t="s">
        <v>1</v>
      </c>
      <c r="N150" s="221" t="s">
        <v>39</v>
      </c>
      <c r="O150" s="90"/>
      <c r="P150" s="222">
        <f>O150*H150</f>
        <v>0</v>
      </c>
      <c r="Q150" s="222">
        <v>0</v>
      </c>
      <c r="R150" s="222">
        <f>Q150*H150</f>
        <v>0</v>
      </c>
      <c r="S150" s="222">
        <v>0.10000000000000001</v>
      </c>
      <c r="T150" s="223">
        <f>S150*H150</f>
        <v>1.8</v>
      </c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  <c r="AE150" s="37"/>
      <c r="AR150" s="224" t="s">
        <v>152</v>
      </c>
      <c r="AT150" s="224" t="s">
        <v>119</v>
      </c>
      <c r="AU150" s="224" t="s">
        <v>125</v>
      </c>
      <c r="AY150" s="16" t="s">
        <v>116</v>
      </c>
      <c r="BE150" s="225">
        <f>IF(N150="základní",J150,0)</f>
        <v>0</v>
      </c>
      <c r="BF150" s="225">
        <f>IF(N150="snížená",J150,0)</f>
        <v>0</v>
      </c>
      <c r="BG150" s="225">
        <f>IF(N150="zákl. přenesená",J150,0)</f>
        <v>0</v>
      </c>
      <c r="BH150" s="225">
        <f>IF(N150="sníž. přenesená",J150,0)</f>
        <v>0</v>
      </c>
      <c r="BI150" s="225">
        <f>IF(N150="nulová",J150,0)</f>
        <v>0</v>
      </c>
      <c r="BJ150" s="16" t="s">
        <v>125</v>
      </c>
      <c r="BK150" s="225">
        <f>ROUND(I150*H150,2)</f>
        <v>0</v>
      </c>
      <c r="BL150" s="16" t="s">
        <v>152</v>
      </c>
      <c r="BM150" s="224" t="s">
        <v>201</v>
      </c>
    </row>
    <row r="151" s="13" customFormat="1">
      <c r="A151" s="13"/>
      <c r="B151" s="226"/>
      <c r="C151" s="227"/>
      <c r="D151" s="228" t="s">
        <v>130</v>
      </c>
      <c r="E151" s="248" t="s">
        <v>1</v>
      </c>
      <c r="F151" s="229" t="s">
        <v>202</v>
      </c>
      <c r="G151" s="227"/>
      <c r="H151" s="230">
        <v>18</v>
      </c>
      <c r="I151" s="231"/>
      <c r="J151" s="227"/>
      <c r="K151" s="227"/>
      <c r="L151" s="232"/>
      <c r="M151" s="233"/>
      <c r="N151" s="234"/>
      <c r="O151" s="234"/>
      <c r="P151" s="234"/>
      <c r="Q151" s="234"/>
      <c r="R151" s="234"/>
      <c r="S151" s="234"/>
      <c r="T151" s="235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T151" s="236" t="s">
        <v>130</v>
      </c>
      <c r="AU151" s="236" t="s">
        <v>125</v>
      </c>
      <c r="AV151" s="13" t="s">
        <v>125</v>
      </c>
      <c r="AW151" s="13" t="s">
        <v>30</v>
      </c>
      <c r="AX151" s="13" t="s">
        <v>81</v>
      </c>
      <c r="AY151" s="236" t="s">
        <v>116</v>
      </c>
    </row>
    <row r="152" s="2" customFormat="1" ht="21.75" customHeight="1">
      <c r="A152" s="37"/>
      <c r="B152" s="38"/>
      <c r="C152" s="213" t="s">
        <v>203</v>
      </c>
      <c r="D152" s="213" t="s">
        <v>119</v>
      </c>
      <c r="E152" s="214" t="s">
        <v>204</v>
      </c>
      <c r="F152" s="215" t="s">
        <v>205</v>
      </c>
      <c r="G152" s="216" t="s">
        <v>157</v>
      </c>
      <c r="H152" s="217">
        <v>9</v>
      </c>
      <c r="I152" s="218"/>
      <c r="J152" s="219">
        <f>ROUND(I152*H152,2)</f>
        <v>0</v>
      </c>
      <c r="K152" s="215" t="s">
        <v>123</v>
      </c>
      <c r="L152" s="43"/>
      <c r="M152" s="220" t="s">
        <v>1</v>
      </c>
      <c r="N152" s="221" t="s">
        <v>39</v>
      </c>
      <c r="O152" s="90"/>
      <c r="P152" s="222">
        <f>O152*H152</f>
        <v>0</v>
      </c>
      <c r="Q152" s="222">
        <v>0.00048000000000000001</v>
      </c>
      <c r="R152" s="222">
        <f>Q152*H152</f>
        <v>0.0043200000000000001</v>
      </c>
      <c r="S152" s="222">
        <v>0</v>
      </c>
      <c r="T152" s="223">
        <f>S152*H152</f>
        <v>0</v>
      </c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  <c r="AE152" s="37"/>
      <c r="AR152" s="224" t="s">
        <v>152</v>
      </c>
      <c r="AT152" s="224" t="s">
        <v>119</v>
      </c>
      <c r="AU152" s="224" t="s">
        <v>125</v>
      </c>
      <c r="AY152" s="16" t="s">
        <v>116</v>
      </c>
      <c r="BE152" s="225">
        <f>IF(N152="základní",J152,0)</f>
        <v>0</v>
      </c>
      <c r="BF152" s="225">
        <f>IF(N152="snížená",J152,0)</f>
        <v>0</v>
      </c>
      <c r="BG152" s="225">
        <f>IF(N152="zákl. přenesená",J152,0)</f>
        <v>0</v>
      </c>
      <c r="BH152" s="225">
        <f>IF(N152="sníž. přenesená",J152,0)</f>
        <v>0</v>
      </c>
      <c r="BI152" s="225">
        <f>IF(N152="nulová",J152,0)</f>
        <v>0</v>
      </c>
      <c r="BJ152" s="16" t="s">
        <v>125</v>
      </c>
      <c r="BK152" s="225">
        <f>ROUND(I152*H152,2)</f>
        <v>0</v>
      </c>
      <c r="BL152" s="16" t="s">
        <v>152</v>
      </c>
      <c r="BM152" s="224" t="s">
        <v>206</v>
      </c>
    </row>
    <row r="153" s="2" customFormat="1" ht="33" customHeight="1">
      <c r="A153" s="37"/>
      <c r="B153" s="38"/>
      <c r="C153" s="213" t="s">
        <v>207</v>
      </c>
      <c r="D153" s="213" t="s">
        <v>119</v>
      </c>
      <c r="E153" s="214" t="s">
        <v>208</v>
      </c>
      <c r="F153" s="215" t="s">
        <v>209</v>
      </c>
      <c r="G153" s="216" t="s">
        <v>157</v>
      </c>
      <c r="H153" s="217">
        <v>9</v>
      </c>
      <c r="I153" s="218"/>
      <c r="J153" s="219">
        <f>ROUND(I153*H153,2)</f>
        <v>0</v>
      </c>
      <c r="K153" s="215" t="s">
        <v>123</v>
      </c>
      <c r="L153" s="43"/>
      <c r="M153" s="220" t="s">
        <v>1</v>
      </c>
      <c r="N153" s="221" t="s">
        <v>39</v>
      </c>
      <c r="O153" s="90"/>
      <c r="P153" s="222">
        <f>O153*H153</f>
        <v>0</v>
      </c>
      <c r="Q153" s="222">
        <v>0</v>
      </c>
      <c r="R153" s="222">
        <f>Q153*H153</f>
        <v>0</v>
      </c>
      <c r="S153" s="222">
        <v>0</v>
      </c>
      <c r="T153" s="223">
        <f>S153*H153</f>
        <v>0</v>
      </c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  <c r="AE153" s="37"/>
      <c r="AR153" s="224" t="s">
        <v>152</v>
      </c>
      <c r="AT153" s="224" t="s">
        <v>119</v>
      </c>
      <c r="AU153" s="224" t="s">
        <v>125</v>
      </c>
      <c r="AY153" s="16" t="s">
        <v>116</v>
      </c>
      <c r="BE153" s="225">
        <f>IF(N153="základní",J153,0)</f>
        <v>0</v>
      </c>
      <c r="BF153" s="225">
        <f>IF(N153="snížená",J153,0)</f>
        <v>0</v>
      </c>
      <c r="BG153" s="225">
        <f>IF(N153="zákl. přenesená",J153,0)</f>
        <v>0</v>
      </c>
      <c r="BH153" s="225">
        <f>IF(N153="sníž. přenesená",J153,0)</f>
        <v>0</v>
      </c>
      <c r="BI153" s="225">
        <f>IF(N153="nulová",J153,0)</f>
        <v>0</v>
      </c>
      <c r="BJ153" s="16" t="s">
        <v>125</v>
      </c>
      <c r="BK153" s="225">
        <f>ROUND(I153*H153,2)</f>
        <v>0</v>
      </c>
      <c r="BL153" s="16" t="s">
        <v>152</v>
      </c>
      <c r="BM153" s="224" t="s">
        <v>210</v>
      </c>
    </row>
    <row r="154" s="2" customFormat="1" ht="16.5" customHeight="1">
      <c r="A154" s="37"/>
      <c r="B154" s="38"/>
      <c r="C154" s="237" t="s">
        <v>211</v>
      </c>
      <c r="D154" s="237" t="s">
        <v>165</v>
      </c>
      <c r="E154" s="238" t="s">
        <v>212</v>
      </c>
      <c r="F154" s="239" t="s">
        <v>213</v>
      </c>
      <c r="G154" s="240" t="s">
        <v>157</v>
      </c>
      <c r="H154" s="241">
        <v>9</v>
      </c>
      <c r="I154" s="242"/>
      <c r="J154" s="243">
        <f>ROUND(I154*H154,2)</f>
        <v>0</v>
      </c>
      <c r="K154" s="239" t="s">
        <v>1</v>
      </c>
      <c r="L154" s="244"/>
      <c r="M154" s="245" t="s">
        <v>1</v>
      </c>
      <c r="N154" s="246" t="s">
        <v>39</v>
      </c>
      <c r="O154" s="90"/>
      <c r="P154" s="222">
        <f>O154*H154</f>
        <v>0</v>
      </c>
      <c r="Q154" s="222">
        <v>0</v>
      </c>
      <c r="R154" s="222">
        <f>Q154*H154</f>
        <v>0</v>
      </c>
      <c r="S154" s="222">
        <v>0</v>
      </c>
      <c r="T154" s="223">
        <f>S154*H154</f>
        <v>0</v>
      </c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  <c r="AE154" s="37"/>
      <c r="AR154" s="224" t="s">
        <v>168</v>
      </c>
      <c r="AT154" s="224" t="s">
        <v>165</v>
      </c>
      <c r="AU154" s="224" t="s">
        <v>125</v>
      </c>
      <c r="AY154" s="16" t="s">
        <v>116</v>
      </c>
      <c r="BE154" s="225">
        <f>IF(N154="základní",J154,0)</f>
        <v>0</v>
      </c>
      <c r="BF154" s="225">
        <f>IF(N154="snížená",J154,0)</f>
        <v>0</v>
      </c>
      <c r="BG154" s="225">
        <f>IF(N154="zákl. přenesená",J154,0)</f>
        <v>0</v>
      </c>
      <c r="BH154" s="225">
        <f>IF(N154="sníž. přenesená",J154,0)</f>
        <v>0</v>
      </c>
      <c r="BI154" s="225">
        <f>IF(N154="nulová",J154,0)</f>
        <v>0</v>
      </c>
      <c r="BJ154" s="16" t="s">
        <v>125</v>
      </c>
      <c r="BK154" s="225">
        <f>ROUND(I154*H154,2)</f>
        <v>0</v>
      </c>
      <c r="BL154" s="16" t="s">
        <v>152</v>
      </c>
      <c r="BM154" s="224" t="s">
        <v>214</v>
      </c>
    </row>
    <row r="155" s="2" customFormat="1" ht="24.15" customHeight="1">
      <c r="A155" s="37"/>
      <c r="B155" s="38"/>
      <c r="C155" s="213" t="s">
        <v>215</v>
      </c>
      <c r="D155" s="213" t="s">
        <v>119</v>
      </c>
      <c r="E155" s="214" t="s">
        <v>216</v>
      </c>
      <c r="F155" s="215" t="s">
        <v>217</v>
      </c>
      <c r="G155" s="216" t="s">
        <v>173</v>
      </c>
      <c r="H155" s="247"/>
      <c r="I155" s="218"/>
      <c r="J155" s="219">
        <f>ROUND(I155*H155,2)</f>
        <v>0</v>
      </c>
      <c r="K155" s="215" t="s">
        <v>123</v>
      </c>
      <c r="L155" s="43"/>
      <c r="M155" s="220" t="s">
        <v>1</v>
      </c>
      <c r="N155" s="221" t="s">
        <v>39</v>
      </c>
      <c r="O155" s="90"/>
      <c r="P155" s="222">
        <f>O155*H155</f>
        <v>0</v>
      </c>
      <c r="Q155" s="222">
        <v>0</v>
      </c>
      <c r="R155" s="222">
        <f>Q155*H155</f>
        <v>0</v>
      </c>
      <c r="S155" s="222">
        <v>0</v>
      </c>
      <c r="T155" s="223">
        <f>S155*H155</f>
        <v>0</v>
      </c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  <c r="AE155" s="37"/>
      <c r="AR155" s="224" t="s">
        <v>152</v>
      </c>
      <c r="AT155" s="224" t="s">
        <v>119</v>
      </c>
      <c r="AU155" s="224" t="s">
        <v>125</v>
      </c>
      <c r="AY155" s="16" t="s">
        <v>116</v>
      </c>
      <c r="BE155" s="225">
        <f>IF(N155="základní",J155,0)</f>
        <v>0</v>
      </c>
      <c r="BF155" s="225">
        <f>IF(N155="snížená",J155,0)</f>
        <v>0</v>
      </c>
      <c r="BG155" s="225">
        <f>IF(N155="zákl. přenesená",J155,0)</f>
        <v>0</v>
      </c>
      <c r="BH155" s="225">
        <f>IF(N155="sníž. přenesená",J155,0)</f>
        <v>0</v>
      </c>
      <c r="BI155" s="225">
        <f>IF(N155="nulová",J155,0)</f>
        <v>0</v>
      </c>
      <c r="BJ155" s="16" t="s">
        <v>125</v>
      </c>
      <c r="BK155" s="225">
        <f>ROUND(I155*H155,2)</f>
        <v>0</v>
      </c>
      <c r="BL155" s="16" t="s">
        <v>152</v>
      </c>
      <c r="BM155" s="224" t="s">
        <v>218</v>
      </c>
    </row>
    <row r="156" s="2" customFormat="1" ht="24.15" customHeight="1">
      <c r="A156" s="37"/>
      <c r="B156" s="38"/>
      <c r="C156" s="213" t="s">
        <v>7</v>
      </c>
      <c r="D156" s="213" t="s">
        <v>119</v>
      </c>
      <c r="E156" s="214" t="s">
        <v>219</v>
      </c>
      <c r="F156" s="215" t="s">
        <v>220</v>
      </c>
      <c r="G156" s="216" t="s">
        <v>173</v>
      </c>
      <c r="H156" s="247"/>
      <c r="I156" s="218"/>
      <c r="J156" s="219">
        <f>ROUND(I156*H156,2)</f>
        <v>0</v>
      </c>
      <c r="K156" s="215" t="s">
        <v>123</v>
      </c>
      <c r="L156" s="43"/>
      <c r="M156" s="220" t="s">
        <v>1</v>
      </c>
      <c r="N156" s="221" t="s">
        <v>39</v>
      </c>
      <c r="O156" s="90"/>
      <c r="P156" s="222">
        <f>O156*H156</f>
        <v>0</v>
      </c>
      <c r="Q156" s="222">
        <v>0</v>
      </c>
      <c r="R156" s="222">
        <f>Q156*H156</f>
        <v>0</v>
      </c>
      <c r="S156" s="222">
        <v>0</v>
      </c>
      <c r="T156" s="223">
        <f>S156*H156</f>
        <v>0</v>
      </c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  <c r="AE156" s="37"/>
      <c r="AR156" s="224" t="s">
        <v>152</v>
      </c>
      <c r="AT156" s="224" t="s">
        <v>119</v>
      </c>
      <c r="AU156" s="224" t="s">
        <v>125</v>
      </c>
      <c r="AY156" s="16" t="s">
        <v>116</v>
      </c>
      <c r="BE156" s="225">
        <f>IF(N156="základní",J156,0)</f>
        <v>0</v>
      </c>
      <c r="BF156" s="225">
        <f>IF(N156="snížená",J156,0)</f>
        <v>0</v>
      </c>
      <c r="BG156" s="225">
        <f>IF(N156="zákl. přenesená",J156,0)</f>
        <v>0</v>
      </c>
      <c r="BH156" s="225">
        <f>IF(N156="sníž. přenesená",J156,0)</f>
        <v>0</v>
      </c>
      <c r="BI156" s="225">
        <f>IF(N156="nulová",J156,0)</f>
        <v>0</v>
      </c>
      <c r="BJ156" s="16" t="s">
        <v>125</v>
      </c>
      <c r="BK156" s="225">
        <f>ROUND(I156*H156,2)</f>
        <v>0</v>
      </c>
      <c r="BL156" s="16" t="s">
        <v>152</v>
      </c>
      <c r="BM156" s="224" t="s">
        <v>221</v>
      </c>
    </row>
    <row r="157" s="12" customFormat="1" ht="22.8" customHeight="1">
      <c r="A157" s="12"/>
      <c r="B157" s="197"/>
      <c r="C157" s="198"/>
      <c r="D157" s="199" t="s">
        <v>72</v>
      </c>
      <c r="E157" s="211" t="s">
        <v>222</v>
      </c>
      <c r="F157" s="211" t="s">
        <v>223</v>
      </c>
      <c r="G157" s="198"/>
      <c r="H157" s="198"/>
      <c r="I157" s="201"/>
      <c r="J157" s="212">
        <f>BK157</f>
        <v>0</v>
      </c>
      <c r="K157" s="198"/>
      <c r="L157" s="203"/>
      <c r="M157" s="204"/>
      <c r="N157" s="205"/>
      <c r="O157" s="205"/>
      <c r="P157" s="206">
        <f>SUM(P158:P183)</f>
        <v>0</v>
      </c>
      <c r="Q157" s="205"/>
      <c r="R157" s="206">
        <f>SUM(R158:R183)</f>
        <v>2.5374002199999999</v>
      </c>
      <c r="S157" s="205"/>
      <c r="T157" s="207">
        <f>SUM(T158:T183)</f>
        <v>4.4861066300000001</v>
      </c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R157" s="208" t="s">
        <v>125</v>
      </c>
      <c r="AT157" s="209" t="s">
        <v>72</v>
      </c>
      <c r="AU157" s="209" t="s">
        <v>81</v>
      </c>
      <c r="AY157" s="208" t="s">
        <v>116</v>
      </c>
      <c r="BK157" s="210">
        <f>SUM(BK158:BK183)</f>
        <v>0</v>
      </c>
    </row>
    <row r="158" s="2" customFormat="1" ht="16.5" customHeight="1">
      <c r="A158" s="37"/>
      <c r="B158" s="38"/>
      <c r="C158" s="213" t="s">
        <v>224</v>
      </c>
      <c r="D158" s="213" t="s">
        <v>119</v>
      </c>
      <c r="E158" s="214" t="s">
        <v>225</v>
      </c>
      <c r="F158" s="215" t="s">
        <v>226</v>
      </c>
      <c r="G158" s="216" t="s">
        <v>200</v>
      </c>
      <c r="H158" s="217">
        <v>53.939</v>
      </c>
      <c r="I158" s="218"/>
      <c r="J158" s="219">
        <f>ROUND(I158*H158,2)</f>
        <v>0</v>
      </c>
      <c r="K158" s="215" t="s">
        <v>123</v>
      </c>
      <c r="L158" s="43"/>
      <c r="M158" s="220" t="s">
        <v>1</v>
      </c>
      <c r="N158" s="221" t="s">
        <v>39</v>
      </c>
      <c r="O158" s="90"/>
      <c r="P158" s="222">
        <f>O158*H158</f>
        <v>0</v>
      </c>
      <c r="Q158" s="222">
        <v>0</v>
      </c>
      <c r="R158" s="222">
        <f>Q158*H158</f>
        <v>0</v>
      </c>
      <c r="S158" s="222">
        <v>0</v>
      </c>
      <c r="T158" s="223">
        <f>S158*H158</f>
        <v>0</v>
      </c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  <c r="AE158" s="37"/>
      <c r="AR158" s="224" t="s">
        <v>152</v>
      </c>
      <c r="AT158" s="224" t="s">
        <v>119</v>
      </c>
      <c r="AU158" s="224" t="s">
        <v>125</v>
      </c>
      <c r="AY158" s="16" t="s">
        <v>116</v>
      </c>
      <c r="BE158" s="225">
        <f>IF(N158="základní",J158,0)</f>
        <v>0</v>
      </c>
      <c r="BF158" s="225">
        <f>IF(N158="snížená",J158,0)</f>
        <v>0</v>
      </c>
      <c r="BG158" s="225">
        <f>IF(N158="zákl. přenesená",J158,0)</f>
        <v>0</v>
      </c>
      <c r="BH158" s="225">
        <f>IF(N158="sníž. přenesená",J158,0)</f>
        <v>0</v>
      </c>
      <c r="BI158" s="225">
        <f>IF(N158="nulová",J158,0)</f>
        <v>0</v>
      </c>
      <c r="BJ158" s="16" t="s">
        <v>125</v>
      </c>
      <c r="BK158" s="225">
        <f>ROUND(I158*H158,2)</f>
        <v>0</v>
      </c>
      <c r="BL158" s="16" t="s">
        <v>152</v>
      </c>
      <c r="BM158" s="224" t="s">
        <v>227</v>
      </c>
    </row>
    <row r="159" s="2" customFormat="1" ht="16.5" customHeight="1">
      <c r="A159" s="37"/>
      <c r="B159" s="38"/>
      <c r="C159" s="213" t="s">
        <v>228</v>
      </c>
      <c r="D159" s="213" t="s">
        <v>119</v>
      </c>
      <c r="E159" s="214" t="s">
        <v>229</v>
      </c>
      <c r="F159" s="215" t="s">
        <v>230</v>
      </c>
      <c r="G159" s="216" t="s">
        <v>200</v>
      </c>
      <c r="H159" s="217">
        <v>53.939</v>
      </c>
      <c r="I159" s="218"/>
      <c r="J159" s="219">
        <f>ROUND(I159*H159,2)</f>
        <v>0</v>
      </c>
      <c r="K159" s="215" t="s">
        <v>123</v>
      </c>
      <c r="L159" s="43"/>
      <c r="M159" s="220" t="s">
        <v>1</v>
      </c>
      <c r="N159" s="221" t="s">
        <v>39</v>
      </c>
      <c r="O159" s="90"/>
      <c r="P159" s="222">
        <f>O159*H159</f>
        <v>0</v>
      </c>
      <c r="Q159" s="222">
        <v>0.00029999999999999997</v>
      </c>
      <c r="R159" s="222">
        <f>Q159*H159</f>
        <v>0.0161817</v>
      </c>
      <c r="S159" s="222">
        <v>0</v>
      </c>
      <c r="T159" s="223">
        <f>S159*H159</f>
        <v>0</v>
      </c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  <c r="AE159" s="37"/>
      <c r="AR159" s="224" t="s">
        <v>152</v>
      </c>
      <c r="AT159" s="224" t="s">
        <v>119</v>
      </c>
      <c r="AU159" s="224" t="s">
        <v>125</v>
      </c>
      <c r="AY159" s="16" t="s">
        <v>116</v>
      </c>
      <c r="BE159" s="225">
        <f>IF(N159="základní",J159,0)</f>
        <v>0</v>
      </c>
      <c r="BF159" s="225">
        <f>IF(N159="snížená",J159,0)</f>
        <v>0</v>
      </c>
      <c r="BG159" s="225">
        <f>IF(N159="zákl. přenesená",J159,0)</f>
        <v>0</v>
      </c>
      <c r="BH159" s="225">
        <f>IF(N159="sníž. přenesená",J159,0)</f>
        <v>0</v>
      </c>
      <c r="BI159" s="225">
        <f>IF(N159="nulová",J159,0)</f>
        <v>0</v>
      </c>
      <c r="BJ159" s="16" t="s">
        <v>125</v>
      </c>
      <c r="BK159" s="225">
        <f>ROUND(I159*H159,2)</f>
        <v>0</v>
      </c>
      <c r="BL159" s="16" t="s">
        <v>152</v>
      </c>
      <c r="BM159" s="224" t="s">
        <v>231</v>
      </c>
    </row>
    <row r="160" s="2" customFormat="1" ht="24.15" customHeight="1">
      <c r="A160" s="37"/>
      <c r="B160" s="38"/>
      <c r="C160" s="213" t="s">
        <v>232</v>
      </c>
      <c r="D160" s="213" t="s">
        <v>119</v>
      </c>
      <c r="E160" s="214" t="s">
        <v>233</v>
      </c>
      <c r="F160" s="215" t="s">
        <v>234</v>
      </c>
      <c r="G160" s="216" t="s">
        <v>200</v>
      </c>
      <c r="H160" s="217">
        <v>53.939</v>
      </c>
      <c r="I160" s="218"/>
      <c r="J160" s="219">
        <f>ROUND(I160*H160,2)</f>
        <v>0</v>
      </c>
      <c r="K160" s="215" t="s">
        <v>123</v>
      </c>
      <c r="L160" s="43"/>
      <c r="M160" s="220" t="s">
        <v>1</v>
      </c>
      <c r="N160" s="221" t="s">
        <v>39</v>
      </c>
      <c r="O160" s="90"/>
      <c r="P160" s="222">
        <f>O160*H160</f>
        <v>0</v>
      </c>
      <c r="Q160" s="222">
        <v>0.014999999999999999</v>
      </c>
      <c r="R160" s="222">
        <f>Q160*H160</f>
        <v>0.80908499999999994</v>
      </c>
      <c r="S160" s="222">
        <v>0</v>
      </c>
      <c r="T160" s="223">
        <f>S160*H160</f>
        <v>0</v>
      </c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  <c r="AE160" s="37"/>
      <c r="AR160" s="224" t="s">
        <v>152</v>
      </c>
      <c r="AT160" s="224" t="s">
        <v>119</v>
      </c>
      <c r="AU160" s="224" t="s">
        <v>125</v>
      </c>
      <c r="AY160" s="16" t="s">
        <v>116</v>
      </c>
      <c r="BE160" s="225">
        <f>IF(N160="základní",J160,0)</f>
        <v>0</v>
      </c>
      <c r="BF160" s="225">
        <f>IF(N160="snížená",J160,0)</f>
        <v>0</v>
      </c>
      <c r="BG160" s="225">
        <f>IF(N160="zákl. přenesená",J160,0)</f>
        <v>0</v>
      </c>
      <c r="BH160" s="225">
        <f>IF(N160="sníž. přenesená",J160,0)</f>
        <v>0</v>
      </c>
      <c r="BI160" s="225">
        <f>IF(N160="nulová",J160,0)</f>
        <v>0</v>
      </c>
      <c r="BJ160" s="16" t="s">
        <v>125</v>
      </c>
      <c r="BK160" s="225">
        <f>ROUND(I160*H160,2)</f>
        <v>0</v>
      </c>
      <c r="BL160" s="16" t="s">
        <v>152</v>
      </c>
      <c r="BM160" s="224" t="s">
        <v>235</v>
      </c>
    </row>
    <row r="161" s="2" customFormat="1" ht="24.15" customHeight="1">
      <c r="A161" s="37"/>
      <c r="B161" s="38"/>
      <c r="C161" s="213" t="s">
        <v>236</v>
      </c>
      <c r="D161" s="213" t="s">
        <v>119</v>
      </c>
      <c r="E161" s="214" t="s">
        <v>237</v>
      </c>
      <c r="F161" s="215" t="s">
        <v>238</v>
      </c>
      <c r="G161" s="216" t="s">
        <v>200</v>
      </c>
      <c r="H161" s="217">
        <v>53.939</v>
      </c>
      <c r="I161" s="218"/>
      <c r="J161" s="219">
        <f>ROUND(I161*H161,2)</f>
        <v>0</v>
      </c>
      <c r="K161" s="215" t="s">
        <v>123</v>
      </c>
      <c r="L161" s="43"/>
      <c r="M161" s="220" t="s">
        <v>1</v>
      </c>
      <c r="N161" s="221" t="s">
        <v>39</v>
      </c>
      <c r="O161" s="90"/>
      <c r="P161" s="222">
        <f>O161*H161</f>
        <v>0</v>
      </c>
      <c r="Q161" s="222">
        <v>0</v>
      </c>
      <c r="R161" s="222">
        <f>Q161*H161</f>
        <v>0</v>
      </c>
      <c r="S161" s="222">
        <v>0.083169999999999994</v>
      </c>
      <c r="T161" s="223">
        <f>S161*H161</f>
        <v>4.4861066300000001</v>
      </c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  <c r="AE161" s="37"/>
      <c r="AR161" s="224" t="s">
        <v>152</v>
      </c>
      <c r="AT161" s="224" t="s">
        <v>119</v>
      </c>
      <c r="AU161" s="224" t="s">
        <v>125</v>
      </c>
      <c r="AY161" s="16" t="s">
        <v>116</v>
      </c>
      <c r="BE161" s="225">
        <f>IF(N161="základní",J161,0)</f>
        <v>0</v>
      </c>
      <c r="BF161" s="225">
        <f>IF(N161="snížená",J161,0)</f>
        <v>0</v>
      </c>
      <c r="BG161" s="225">
        <f>IF(N161="zákl. přenesená",J161,0)</f>
        <v>0</v>
      </c>
      <c r="BH161" s="225">
        <f>IF(N161="sníž. přenesená",J161,0)</f>
        <v>0</v>
      </c>
      <c r="BI161" s="225">
        <f>IF(N161="nulová",J161,0)</f>
        <v>0</v>
      </c>
      <c r="BJ161" s="16" t="s">
        <v>125</v>
      </c>
      <c r="BK161" s="225">
        <f>ROUND(I161*H161,2)</f>
        <v>0</v>
      </c>
      <c r="BL161" s="16" t="s">
        <v>152</v>
      </c>
      <c r="BM161" s="224" t="s">
        <v>239</v>
      </c>
    </row>
    <row r="162" s="13" customFormat="1">
      <c r="A162" s="13"/>
      <c r="B162" s="226"/>
      <c r="C162" s="227"/>
      <c r="D162" s="228" t="s">
        <v>130</v>
      </c>
      <c r="E162" s="248" t="s">
        <v>1</v>
      </c>
      <c r="F162" s="229" t="s">
        <v>240</v>
      </c>
      <c r="G162" s="227"/>
      <c r="H162" s="230">
        <v>14.916</v>
      </c>
      <c r="I162" s="231"/>
      <c r="J162" s="227"/>
      <c r="K162" s="227"/>
      <c r="L162" s="232"/>
      <c r="M162" s="233"/>
      <c r="N162" s="234"/>
      <c r="O162" s="234"/>
      <c r="P162" s="234"/>
      <c r="Q162" s="234"/>
      <c r="R162" s="234"/>
      <c r="S162" s="234"/>
      <c r="T162" s="235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T162" s="236" t="s">
        <v>130</v>
      </c>
      <c r="AU162" s="236" t="s">
        <v>125</v>
      </c>
      <c r="AV162" s="13" t="s">
        <v>125</v>
      </c>
      <c r="AW162" s="13" t="s">
        <v>30</v>
      </c>
      <c r="AX162" s="13" t="s">
        <v>73</v>
      </c>
      <c r="AY162" s="236" t="s">
        <v>116</v>
      </c>
    </row>
    <row r="163" s="13" customFormat="1">
      <c r="A163" s="13"/>
      <c r="B163" s="226"/>
      <c r="C163" s="227"/>
      <c r="D163" s="228" t="s">
        <v>130</v>
      </c>
      <c r="E163" s="248" t="s">
        <v>1</v>
      </c>
      <c r="F163" s="229" t="s">
        <v>241</v>
      </c>
      <c r="G163" s="227"/>
      <c r="H163" s="230">
        <v>21.863</v>
      </c>
      <c r="I163" s="231"/>
      <c r="J163" s="227"/>
      <c r="K163" s="227"/>
      <c r="L163" s="232"/>
      <c r="M163" s="233"/>
      <c r="N163" s="234"/>
      <c r="O163" s="234"/>
      <c r="P163" s="234"/>
      <c r="Q163" s="234"/>
      <c r="R163" s="234"/>
      <c r="S163" s="234"/>
      <c r="T163" s="235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T163" s="236" t="s">
        <v>130</v>
      </c>
      <c r="AU163" s="236" t="s">
        <v>125</v>
      </c>
      <c r="AV163" s="13" t="s">
        <v>125</v>
      </c>
      <c r="AW163" s="13" t="s">
        <v>30</v>
      </c>
      <c r="AX163" s="13" t="s">
        <v>73</v>
      </c>
      <c r="AY163" s="236" t="s">
        <v>116</v>
      </c>
    </row>
    <row r="164" s="13" customFormat="1">
      <c r="A164" s="13"/>
      <c r="B164" s="226"/>
      <c r="C164" s="227"/>
      <c r="D164" s="228" t="s">
        <v>130</v>
      </c>
      <c r="E164" s="248" t="s">
        <v>1</v>
      </c>
      <c r="F164" s="229" t="s">
        <v>242</v>
      </c>
      <c r="G164" s="227"/>
      <c r="H164" s="230">
        <v>17.16</v>
      </c>
      <c r="I164" s="231"/>
      <c r="J164" s="227"/>
      <c r="K164" s="227"/>
      <c r="L164" s="232"/>
      <c r="M164" s="233"/>
      <c r="N164" s="234"/>
      <c r="O164" s="234"/>
      <c r="P164" s="234"/>
      <c r="Q164" s="234"/>
      <c r="R164" s="234"/>
      <c r="S164" s="234"/>
      <c r="T164" s="235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T164" s="236" t="s">
        <v>130</v>
      </c>
      <c r="AU164" s="236" t="s">
        <v>125</v>
      </c>
      <c r="AV164" s="13" t="s">
        <v>125</v>
      </c>
      <c r="AW164" s="13" t="s">
        <v>30</v>
      </c>
      <c r="AX164" s="13" t="s">
        <v>73</v>
      </c>
      <c r="AY164" s="236" t="s">
        <v>116</v>
      </c>
    </row>
    <row r="165" s="14" customFormat="1">
      <c r="A165" s="14"/>
      <c r="B165" s="249"/>
      <c r="C165" s="250"/>
      <c r="D165" s="228" t="s">
        <v>130</v>
      </c>
      <c r="E165" s="251" t="s">
        <v>1</v>
      </c>
      <c r="F165" s="252" t="s">
        <v>243</v>
      </c>
      <c r="G165" s="250"/>
      <c r="H165" s="253">
        <v>53.939</v>
      </c>
      <c r="I165" s="254"/>
      <c r="J165" s="250"/>
      <c r="K165" s="250"/>
      <c r="L165" s="255"/>
      <c r="M165" s="256"/>
      <c r="N165" s="257"/>
      <c r="O165" s="257"/>
      <c r="P165" s="257"/>
      <c r="Q165" s="257"/>
      <c r="R165" s="257"/>
      <c r="S165" s="257"/>
      <c r="T165" s="258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T165" s="259" t="s">
        <v>130</v>
      </c>
      <c r="AU165" s="259" t="s">
        <v>125</v>
      </c>
      <c r="AV165" s="14" t="s">
        <v>124</v>
      </c>
      <c r="AW165" s="14" t="s">
        <v>30</v>
      </c>
      <c r="AX165" s="14" t="s">
        <v>81</v>
      </c>
      <c r="AY165" s="259" t="s">
        <v>116</v>
      </c>
    </row>
    <row r="166" s="2" customFormat="1" ht="37.8" customHeight="1">
      <c r="A166" s="37"/>
      <c r="B166" s="38"/>
      <c r="C166" s="213" t="s">
        <v>244</v>
      </c>
      <c r="D166" s="213" t="s">
        <v>119</v>
      </c>
      <c r="E166" s="214" t="s">
        <v>245</v>
      </c>
      <c r="F166" s="215" t="s">
        <v>246</v>
      </c>
      <c r="G166" s="216" t="s">
        <v>200</v>
      </c>
      <c r="H166" s="217">
        <v>53.939</v>
      </c>
      <c r="I166" s="218"/>
      <c r="J166" s="219">
        <f>ROUND(I166*H166,2)</f>
        <v>0</v>
      </c>
      <c r="K166" s="215" t="s">
        <v>123</v>
      </c>
      <c r="L166" s="43"/>
      <c r="M166" s="220" t="s">
        <v>1</v>
      </c>
      <c r="N166" s="221" t="s">
        <v>39</v>
      </c>
      <c r="O166" s="90"/>
      <c r="P166" s="222">
        <f>O166*H166</f>
        <v>0</v>
      </c>
      <c r="Q166" s="222">
        <v>0.0053800000000000002</v>
      </c>
      <c r="R166" s="222">
        <f>Q166*H166</f>
        <v>0.29019181999999999</v>
      </c>
      <c r="S166" s="222">
        <v>0</v>
      </c>
      <c r="T166" s="223">
        <f>S166*H166</f>
        <v>0</v>
      </c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  <c r="AE166" s="37"/>
      <c r="AR166" s="224" t="s">
        <v>152</v>
      </c>
      <c r="AT166" s="224" t="s">
        <v>119</v>
      </c>
      <c r="AU166" s="224" t="s">
        <v>125</v>
      </c>
      <c r="AY166" s="16" t="s">
        <v>116</v>
      </c>
      <c r="BE166" s="225">
        <f>IF(N166="základní",J166,0)</f>
        <v>0</v>
      </c>
      <c r="BF166" s="225">
        <f>IF(N166="snížená",J166,0)</f>
        <v>0</v>
      </c>
      <c r="BG166" s="225">
        <f>IF(N166="zákl. přenesená",J166,0)</f>
        <v>0</v>
      </c>
      <c r="BH166" s="225">
        <f>IF(N166="sníž. přenesená",J166,0)</f>
        <v>0</v>
      </c>
      <c r="BI166" s="225">
        <f>IF(N166="nulová",J166,0)</f>
        <v>0</v>
      </c>
      <c r="BJ166" s="16" t="s">
        <v>125</v>
      </c>
      <c r="BK166" s="225">
        <f>ROUND(I166*H166,2)</f>
        <v>0</v>
      </c>
      <c r="BL166" s="16" t="s">
        <v>152</v>
      </c>
      <c r="BM166" s="224" t="s">
        <v>247</v>
      </c>
    </row>
    <row r="167" s="13" customFormat="1">
      <c r="A167" s="13"/>
      <c r="B167" s="226"/>
      <c r="C167" s="227"/>
      <c r="D167" s="228" t="s">
        <v>130</v>
      </c>
      <c r="E167" s="248" t="s">
        <v>1</v>
      </c>
      <c r="F167" s="229" t="s">
        <v>240</v>
      </c>
      <c r="G167" s="227"/>
      <c r="H167" s="230">
        <v>14.916</v>
      </c>
      <c r="I167" s="231"/>
      <c r="J167" s="227"/>
      <c r="K167" s="227"/>
      <c r="L167" s="232"/>
      <c r="M167" s="233"/>
      <c r="N167" s="234"/>
      <c r="O167" s="234"/>
      <c r="P167" s="234"/>
      <c r="Q167" s="234"/>
      <c r="R167" s="234"/>
      <c r="S167" s="234"/>
      <c r="T167" s="235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T167" s="236" t="s">
        <v>130</v>
      </c>
      <c r="AU167" s="236" t="s">
        <v>125</v>
      </c>
      <c r="AV167" s="13" t="s">
        <v>125</v>
      </c>
      <c r="AW167" s="13" t="s">
        <v>30</v>
      </c>
      <c r="AX167" s="13" t="s">
        <v>73</v>
      </c>
      <c r="AY167" s="236" t="s">
        <v>116</v>
      </c>
    </row>
    <row r="168" s="13" customFormat="1">
      <c r="A168" s="13"/>
      <c r="B168" s="226"/>
      <c r="C168" s="227"/>
      <c r="D168" s="228" t="s">
        <v>130</v>
      </c>
      <c r="E168" s="248" t="s">
        <v>1</v>
      </c>
      <c r="F168" s="229" t="s">
        <v>241</v>
      </c>
      <c r="G168" s="227"/>
      <c r="H168" s="230">
        <v>21.863</v>
      </c>
      <c r="I168" s="231"/>
      <c r="J168" s="227"/>
      <c r="K168" s="227"/>
      <c r="L168" s="232"/>
      <c r="M168" s="233"/>
      <c r="N168" s="234"/>
      <c r="O168" s="234"/>
      <c r="P168" s="234"/>
      <c r="Q168" s="234"/>
      <c r="R168" s="234"/>
      <c r="S168" s="234"/>
      <c r="T168" s="235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T168" s="236" t="s">
        <v>130</v>
      </c>
      <c r="AU168" s="236" t="s">
        <v>125</v>
      </c>
      <c r="AV168" s="13" t="s">
        <v>125</v>
      </c>
      <c r="AW168" s="13" t="s">
        <v>30</v>
      </c>
      <c r="AX168" s="13" t="s">
        <v>73</v>
      </c>
      <c r="AY168" s="236" t="s">
        <v>116</v>
      </c>
    </row>
    <row r="169" s="13" customFormat="1">
      <c r="A169" s="13"/>
      <c r="B169" s="226"/>
      <c r="C169" s="227"/>
      <c r="D169" s="228" t="s">
        <v>130</v>
      </c>
      <c r="E169" s="248" t="s">
        <v>1</v>
      </c>
      <c r="F169" s="229" t="s">
        <v>242</v>
      </c>
      <c r="G169" s="227"/>
      <c r="H169" s="230">
        <v>17.16</v>
      </c>
      <c r="I169" s="231"/>
      <c r="J169" s="227"/>
      <c r="K169" s="227"/>
      <c r="L169" s="232"/>
      <c r="M169" s="233"/>
      <c r="N169" s="234"/>
      <c r="O169" s="234"/>
      <c r="P169" s="234"/>
      <c r="Q169" s="234"/>
      <c r="R169" s="234"/>
      <c r="S169" s="234"/>
      <c r="T169" s="235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T169" s="236" t="s">
        <v>130</v>
      </c>
      <c r="AU169" s="236" t="s">
        <v>125</v>
      </c>
      <c r="AV169" s="13" t="s">
        <v>125</v>
      </c>
      <c r="AW169" s="13" t="s">
        <v>30</v>
      </c>
      <c r="AX169" s="13" t="s">
        <v>73</v>
      </c>
      <c r="AY169" s="236" t="s">
        <v>116</v>
      </c>
    </row>
    <row r="170" s="14" customFormat="1">
      <c r="A170" s="14"/>
      <c r="B170" s="249"/>
      <c r="C170" s="250"/>
      <c r="D170" s="228" t="s">
        <v>130</v>
      </c>
      <c r="E170" s="251" t="s">
        <v>1</v>
      </c>
      <c r="F170" s="252" t="s">
        <v>243</v>
      </c>
      <c r="G170" s="250"/>
      <c r="H170" s="253">
        <v>53.939</v>
      </c>
      <c r="I170" s="254"/>
      <c r="J170" s="250"/>
      <c r="K170" s="250"/>
      <c r="L170" s="255"/>
      <c r="M170" s="256"/>
      <c r="N170" s="257"/>
      <c r="O170" s="257"/>
      <c r="P170" s="257"/>
      <c r="Q170" s="257"/>
      <c r="R170" s="257"/>
      <c r="S170" s="257"/>
      <c r="T170" s="258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T170" s="259" t="s">
        <v>130</v>
      </c>
      <c r="AU170" s="259" t="s">
        <v>125</v>
      </c>
      <c r="AV170" s="14" t="s">
        <v>124</v>
      </c>
      <c r="AW170" s="14" t="s">
        <v>30</v>
      </c>
      <c r="AX170" s="14" t="s">
        <v>81</v>
      </c>
      <c r="AY170" s="259" t="s">
        <v>116</v>
      </c>
    </row>
    <row r="171" s="2" customFormat="1" ht="37.8" customHeight="1">
      <c r="A171" s="37"/>
      <c r="B171" s="38"/>
      <c r="C171" s="237" t="s">
        <v>248</v>
      </c>
      <c r="D171" s="237" t="s">
        <v>165</v>
      </c>
      <c r="E171" s="238" t="s">
        <v>249</v>
      </c>
      <c r="F171" s="239" t="s">
        <v>250</v>
      </c>
      <c r="G171" s="240" t="s">
        <v>200</v>
      </c>
      <c r="H171" s="241">
        <v>59.332999999999998</v>
      </c>
      <c r="I171" s="242"/>
      <c r="J171" s="243">
        <f>ROUND(I171*H171,2)</f>
        <v>0</v>
      </c>
      <c r="K171" s="239" t="s">
        <v>1</v>
      </c>
      <c r="L171" s="244"/>
      <c r="M171" s="245" t="s">
        <v>1</v>
      </c>
      <c r="N171" s="246" t="s">
        <v>39</v>
      </c>
      <c r="O171" s="90"/>
      <c r="P171" s="222">
        <f>O171*H171</f>
        <v>0</v>
      </c>
      <c r="Q171" s="222">
        <v>0.021999999999999999</v>
      </c>
      <c r="R171" s="222">
        <f>Q171*H171</f>
        <v>1.305326</v>
      </c>
      <c r="S171" s="222">
        <v>0</v>
      </c>
      <c r="T171" s="223">
        <f>S171*H171</f>
        <v>0</v>
      </c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  <c r="AE171" s="37"/>
      <c r="AR171" s="224" t="s">
        <v>168</v>
      </c>
      <c r="AT171" s="224" t="s">
        <v>165</v>
      </c>
      <c r="AU171" s="224" t="s">
        <v>125</v>
      </c>
      <c r="AY171" s="16" t="s">
        <v>116</v>
      </c>
      <c r="BE171" s="225">
        <f>IF(N171="základní",J171,0)</f>
        <v>0</v>
      </c>
      <c r="BF171" s="225">
        <f>IF(N171="snížená",J171,0)</f>
        <v>0</v>
      </c>
      <c r="BG171" s="225">
        <f>IF(N171="zákl. přenesená",J171,0)</f>
        <v>0</v>
      </c>
      <c r="BH171" s="225">
        <f>IF(N171="sníž. přenesená",J171,0)</f>
        <v>0</v>
      </c>
      <c r="BI171" s="225">
        <f>IF(N171="nulová",J171,0)</f>
        <v>0</v>
      </c>
      <c r="BJ171" s="16" t="s">
        <v>125</v>
      </c>
      <c r="BK171" s="225">
        <f>ROUND(I171*H171,2)</f>
        <v>0</v>
      </c>
      <c r="BL171" s="16" t="s">
        <v>152</v>
      </c>
      <c r="BM171" s="224" t="s">
        <v>251</v>
      </c>
    </row>
    <row r="172" s="13" customFormat="1">
      <c r="A172" s="13"/>
      <c r="B172" s="226"/>
      <c r="C172" s="227"/>
      <c r="D172" s="228" t="s">
        <v>130</v>
      </c>
      <c r="E172" s="248" t="s">
        <v>1</v>
      </c>
      <c r="F172" s="229" t="s">
        <v>252</v>
      </c>
      <c r="G172" s="227"/>
      <c r="H172" s="230">
        <v>59.332999999999998</v>
      </c>
      <c r="I172" s="231"/>
      <c r="J172" s="227"/>
      <c r="K172" s="227"/>
      <c r="L172" s="232"/>
      <c r="M172" s="233"/>
      <c r="N172" s="234"/>
      <c r="O172" s="234"/>
      <c r="P172" s="234"/>
      <c r="Q172" s="234"/>
      <c r="R172" s="234"/>
      <c r="S172" s="234"/>
      <c r="T172" s="235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T172" s="236" t="s">
        <v>130</v>
      </c>
      <c r="AU172" s="236" t="s">
        <v>125</v>
      </c>
      <c r="AV172" s="13" t="s">
        <v>125</v>
      </c>
      <c r="AW172" s="13" t="s">
        <v>30</v>
      </c>
      <c r="AX172" s="13" t="s">
        <v>81</v>
      </c>
      <c r="AY172" s="236" t="s">
        <v>116</v>
      </c>
    </row>
    <row r="173" s="2" customFormat="1" ht="33" customHeight="1">
      <c r="A173" s="37"/>
      <c r="B173" s="38"/>
      <c r="C173" s="213" t="s">
        <v>253</v>
      </c>
      <c r="D173" s="213" t="s">
        <v>119</v>
      </c>
      <c r="E173" s="214" t="s">
        <v>254</v>
      </c>
      <c r="F173" s="215" t="s">
        <v>255</v>
      </c>
      <c r="G173" s="216" t="s">
        <v>200</v>
      </c>
      <c r="H173" s="217">
        <v>53.939</v>
      </c>
      <c r="I173" s="218"/>
      <c r="J173" s="219">
        <f>ROUND(I173*H173,2)</f>
        <v>0</v>
      </c>
      <c r="K173" s="215" t="s">
        <v>123</v>
      </c>
      <c r="L173" s="43"/>
      <c r="M173" s="220" t="s">
        <v>1</v>
      </c>
      <c r="N173" s="221" t="s">
        <v>39</v>
      </c>
      <c r="O173" s="90"/>
      <c r="P173" s="222">
        <f>O173*H173</f>
        <v>0</v>
      </c>
      <c r="Q173" s="222">
        <v>0</v>
      </c>
      <c r="R173" s="222">
        <f>Q173*H173</f>
        <v>0</v>
      </c>
      <c r="S173" s="222">
        <v>0</v>
      </c>
      <c r="T173" s="223">
        <f>S173*H173</f>
        <v>0</v>
      </c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  <c r="AE173" s="37"/>
      <c r="AR173" s="224" t="s">
        <v>152</v>
      </c>
      <c r="AT173" s="224" t="s">
        <v>119</v>
      </c>
      <c r="AU173" s="224" t="s">
        <v>125</v>
      </c>
      <c r="AY173" s="16" t="s">
        <v>116</v>
      </c>
      <c r="BE173" s="225">
        <f>IF(N173="základní",J173,0)</f>
        <v>0</v>
      </c>
      <c r="BF173" s="225">
        <f>IF(N173="snížená",J173,0)</f>
        <v>0</v>
      </c>
      <c r="BG173" s="225">
        <f>IF(N173="zákl. přenesená",J173,0)</f>
        <v>0</v>
      </c>
      <c r="BH173" s="225">
        <f>IF(N173="sníž. přenesená",J173,0)</f>
        <v>0</v>
      </c>
      <c r="BI173" s="225">
        <f>IF(N173="nulová",J173,0)</f>
        <v>0</v>
      </c>
      <c r="BJ173" s="16" t="s">
        <v>125</v>
      </c>
      <c r="BK173" s="225">
        <f>ROUND(I173*H173,2)</f>
        <v>0</v>
      </c>
      <c r="BL173" s="16" t="s">
        <v>152</v>
      </c>
      <c r="BM173" s="224" t="s">
        <v>256</v>
      </c>
    </row>
    <row r="174" s="2" customFormat="1" ht="24.15" customHeight="1">
      <c r="A174" s="37"/>
      <c r="B174" s="38"/>
      <c r="C174" s="213" t="s">
        <v>257</v>
      </c>
      <c r="D174" s="213" t="s">
        <v>119</v>
      </c>
      <c r="E174" s="214" t="s">
        <v>258</v>
      </c>
      <c r="F174" s="215" t="s">
        <v>259</v>
      </c>
      <c r="G174" s="216" t="s">
        <v>200</v>
      </c>
      <c r="H174" s="217">
        <v>53.939</v>
      </c>
      <c r="I174" s="218"/>
      <c r="J174" s="219">
        <f>ROUND(I174*H174,2)</f>
        <v>0</v>
      </c>
      <c r="K174" s="215" t="s">
        <v>123</v>
      </c>
      <c r="L174" s="43"/>
      <c r="M174" s="220" t="s">
        <v>1</v>
      </c>
      <c r="N174" s="221" t="s">
        <v>39</v>
      </c>
      <c r="O174" s="90"/>
      <c r="P174" s="222">
        <f>O174*H174</f>
        <v>0</v>
      </c>
      <c r="Q174" s="222">
        <v>0.0015</v>
      </c>
      <c r="R174" s="222">
        <f>Q174*H174</f>
        <v>0.080908500000000008</v>
      </c>
      <c r="S174" s="222">
        <v>0</v>
      </c>
      <c r="T174" s="223">
        <f>S174*H174</f>
        <v>0</v>
      </c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  <c r="AE174" s="37"/>
      <c r="AR174" s="224" t="s">
        <v>152</v>
      </c>
      <c r="AT174" s="224" t="s">
        <v>119</v>
      </c>
      <c r="AU174" s="224" t="s">
        <v>125</v>
      </c>
      <c r="AY174" s="16" t="s">
        <v>116</v>
      </c>
      <c r="BE174" s="225">
        <f>IF(N174="základní",J174,0)</f>
        <v>0</v>
      </c>
      <c r="BF174" s="225">
        <f>IF(N174="snížená",J174,0)</f>
        <v>0</v>
      </c>
      <c r="BG174" s="225">
        <f>IF(N174="zákl. přenesená",J174,0)</f>
        <v>0</v>
      </c>
      <c r="BH174" s="225">
        <f>IF(N174="sníž. přenesená",J174,0)</f>
        <v>0</v>
      </c>
      <c r="BI174" s="225">
        <f>IF(N174="nulová",J174,0)</f>
        <v>0</v>
      </c>
      <c r="BJ174" s="16" t="s">
        <v>125</v>
      </c>
      <c r="BK174" s="225">
        <f>ROUND(I174*H174,2)</f>
        <v>0</v>
      </c>
      <c r="BL174" s="16" t="s">
        <v>152</v>
      </c>
      <c r="BM174" s="224" t="s">
        <v>260</v>
      </c>
    </row>
    <row r="175" s="2" customFormat="1" ht="16.5" customHeight="1">
      <c r="A175" s="37"/>
      <c r="B175" s="38"/>
      <c r="C175" s="213" t="s">
        <v>261</v>
      </c>
      <c r="D175" s="213" t="s">
        <v>119</v>
      </c>
      <c r="E175" s="214" t="s">
        <v>262</v>
      </c>
      <c r="F175" s="215" t="s">
        <v>263</v>
      </c>
      <c r="G175" s="216" t="s">
        <v>157</v>
      </c>
      <c r="H175" s="217">
        <v>36</v>
      </c>
      <c r="I175" s="218"/>
      <c r="J175" s="219">
        <f>ROUND(I175*H175,2)</f>
        <v>0</v>
      </c>
      <c r="K175" s="215" t="s">
        <v>123</v>
      </c>
      <c r="L175" s="43"/>
      <c r="M175" s="220" t="s">
        <v>1</v>
      </c>
      <c r="N175" s="221" t="s">
        <v>39</v>
      </c>
      <c r="O175" s="90"/>
      <c r="P175" s="222">
        <f>O175*H175</f>
        <v>0</v>
      </c>
      <c r="Q175" s="222">
        <v>0.00021000000000000001</v>
      </c>
      <c r="R175" s="222">
        <f>Q175*H175</f>
        <v>0.0075600000000000007</v>
      </c>
      <c r="S175" s="222">
        <v>0</v>
      </c>
      <c r="T175" s="223">
        <f>S175*H175</f>
        <v>0</v>
      </c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  <c r="AE175" s="37"/>
      <c r="AR175" s="224" t="s">
        <v>152</v>
      </c>
      <c r="AT175" s="224" t="s">
        <v>119</v>
      </c>
      <c r="AU175" s="224" t="s">
        <v>125</v>
      </c>
      <c r="AY175" s="16" t="s">
        <v>116</v>
      </c>
      <c r="BE175" s="225">
        <f>IF(N175="základní",J175,0)</f>
        <v>0</v>
      </c>
      <c r="BF175" s="225">
        <f>IF(N175="snížená",J175,0)</f>
        <v>0</v>
      </c>
      <c r="BG175" s="225">
        <f>IF(N175="zákl. přenesená",J175,0)</f>
        <v>0</v>
      </c>
      <c r="BH175" s="225">
        <f>IF(N175="sníž. přenesená",J175,0)</f>
        <v>0</v>
      </c>
      <c r="BI175" s="225">
        <f>IF(N175="nulová",J175,0)</f>
        <v>0</v>
      </c>
      <c r="BJ175" s="16" t="s">
        <v>125</v>
      </c>
      <c r="BK175" s="225">
        <f>ROUND(I175*H175,2)</f>
        <v>0</v>
      </c>
      <c r="BL175" s="16" t="s">
        <v>152</v>
      </c>
      <c r="BM175" s="224" t="s">
        <v>264</v>
      </c>
    </row>
    <row r="176" s="13" customFormat="1">
      <c r="A176" s="13"/>
      <c r="B176" s="226"/>
      <c r="C176" s="227"/>
      <c r="D176" s="228" t="s">
        <v>130</v>
      </c>
      <c r="E176" s="248" t="s">
        <v>1</v>
      </c>
      <c r="F176" s="229" t="s">
        <v>265</v>
      </c>
      <c r="G176" s="227"/>
      <c r="H176" s="230">
        <v>36</v>
      </c>
      <c r="I176" s="231"/>
      <c r="J176" s="227"/>
      <c r="K176" s="227"/>
      <c r="L176" s="232"/>
      <c r="M176" s="233"/>
      <c r="N176" s="234"/>
      <c r="O176" s="234"/>
      <c r="P176" s="234"/>
      <c r="Q176" s="234"/>
      <c r="R176" s="234"/>
      <c r="S176" s="234"/>
      <c r="T176" s="235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T176" s="236" t="s">
        <v>130</v>
      </c>
      <c r="AU176" s="236" t="s">
        <v>125</v>
      </c>
      <c r="AV176" s="13" t="s">
        <v>125</v>
      </c>
      <c r="AW176" s="13" t="s">
        <v>30</v>
      </c>
      <c r="AX176" s="13" t="s">
        <v>81</v>
      </c>
      <c r="AY176" s="236" t="s">
        <v>116</v>
      </c>
    </row>
    <row r="177" s="2" customFormat="1" ht="16.5" customHeight="1">
      <c r="A177" s="37"/>
      <c r="B177" s="38"/>
      <c r="C177" s="213" t="s">
        <v>266</v>
      </c>
      <c r="D177" s="213" t="s">
        <v>119</v>
      </c>
      <c r="E177" s="214" t="s">
        <v>267</v>
      </c>
      <c r="F177" s="215" t="s">
        <v>268</v>
      </c>
      <c r="G177" s="216" t="s">
        <v>269</v>
      </c>
      <c r="H177" s="217">
        <v>87.959999999999994</v>
      </c>
      <c r="I177" s="218"/>
      <c r="J177" s="219">
        <f>ROUND(I177*H177,2)</f>
        <v>0</v>
      </c>
      <c r="K177" s="215" t="s">
        <v>123</v>
      </c>
      <c r="L177" s="43"/>
      <c r="M177" s="220" t="s">
        <v>1</v>
      </c>
      <c r="N177" s="221" t="s">
        <v>39</v>
      </c>
      <c r="O177" s="90"/>
      <c r="P177" s="222">
        <f>O177*H177</f>
        <v>0</v>
      </c>
      <c r="Q177" s="222">
        <v>0.00032000000000000003</v>
      </c>
      <c r="R177" s="222">
        <f>Q177*H177</f>
        <v>0.028147200000000001</v>
      </c>
      <c r="S177" s="222">
        <v>0</v>
      </c>
      <c r="T177" s="223">
        <f>S177*H177</f>
        <v>0</v>
      </c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  <c r="AE177" s="37"/>
      <c r="AR177" s="224" t="s">
        <v>152</v>
      </c>
      <c r="AT177" s="224" t="s">
        <v>119</v>
      </c>
      <c r="AU177" s="224" t="s">
        <v>125</v>
      </c>
      <c r="AY177" s="16" t="s">
        <v>116</v>
      </c>
      <c r="BE177" s="225">
        <f>IF(N177="základní",J177,0)</f>
        <v>0</v>
      </c>
      <c r="BF177" s="225">
        <f>IF(N177="snížená",J177,0)</f>
        <v>0</v>
      </c>
      <c r="BG177" s="225">
        <f>IF(N177="zákl. přenesená",J177,0)</f>
        <v>0</v>
      </c>
      <c r="BH177" s="225">
        <f>IF(N177="sníž. přenesená",J177,0)</f>
        <v>0</v>
      </c>
      <c r="BI177" s="225">
        <f>IF(N177="nulová",J177,0)</f>
        <v>0</v>
      </c>
      <c r="BJ177" s="16" t="s">
        <v>125</v>
      </c>
      <c r="BK177" s="225">
        <f>ROUND(I177*H177,2)</f>
        <v>0</v>
      </c>
      <c r="BL177" s="16" t="s">
        <v>152</v>
      </c>
      <c r="BM177" s="224" t="s">
        <v>270</v>
      </c>
    </row>
    <row r="178" s="13" customFormat="1">
      <c r="A178" s="13"/>
      <c r="B178" s="226"/>
      <c r="C178" s="227"/>
      <c r="D178" s="228" t="s">
        <v>130</v>
      </c>
      <c r="E178" s="248" t="s">
        <v>1</v>
      </c>
      <c r="F178" s="229" t="s">
        <v>271</v>
      </c>
      <c r="G178" s="227"/>
      <c r="H178" s="230">
        <v>26.760000000000002</v>
      </c>
      <c r="I178" s="231"/>
      <c r="J178" s="227"/>
      <c r="K178" s="227"/>
      <c r="L178" s="232"/>
      <c r="M178" s="233"/>
      <c r="N178" s="234"/>
      <c r="O178" s="234"/>
      <c r="P178" s="234"/>
      <c r="Q178" s="234"/>
      <c r="R178" s="234"/>
      <c r="S178" s="234"/>
      <c r="T178" s="235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T178" s="236" t="s">
        <v>130</v>
      </c>
      <c r="AU178" s="236" t="s">
        <v>125</v>
      </c>
      <c r="AV178" s="13" t="s">
        <v>125</v>
      </c>
      <c r="AW178" s="13" t="s">
        <v>30</v>
      </c>
      <c r="AX178" s="13" t="s">
        <v>73</v>
      </c>
      <c r="AY178" s="236" t="s">
        <v>116</v>
      </c>
    </row>
    <row r="179" s="13" customFormat="1">
      <c r="A179" s="13"/>
      <c r="B179" s="226"/>
      <c r="C179" s="227"/>
      <c r="D179" s="228" t="s">
        <v>130</v>
      </c>
      <c r="E179" s="248" t="s">
        <v>1</v>
      </c>
      <c r="F179" s="229" t="s">
        <v>272</v>
      </c>
      <c r="G179" s="227"/>
      <c r="H179" s="230">
        <v>32.399999999999999</v>
      </c>
      <c r="I179" s="231"/>
      <c r="J179" s="227"/>
      <c r="K179" s="227"/>
      <c r="L179" s="232"/>
      <c r="M179" s="233"/>
      <c r="N179" s="234"/>
      <c r="O179" s="234"/>
      <c r="P179" s="234"/>
      <c r="Q179" s="234"/>
      <c r="R179" s="234"/>
      <c r="S179" s="234"/>
      <c r="T179" s="235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T179" s="236" t="s">
        <v>130</v>
      </c>
      <c r="AU179" s="236" t="s">
        <v>125</v>
      </c>
      <c r="AV179" s="13" t="s">
        <v>125</v>
      </c>
      <c r="AW179" s="13" t="s">
        <v>30</v>
      </c>
      <c r="AX179" s="13" t="s">
        <v>73</v>
      </c>
      <c r="AY179" s="236" t="s">
        <v>116</v>
      </c>
    </row>
    <row r="180" s="13" customFormat="1">
      <c r="A180" s="13"/>
      <c r="B180" s="226"/>
      <c r="C180" s="227"/>
      <c r="D180" s="228" t="s">
        <v>130</v>
      </c>
      <c r="E180" s="248" t="s">
        <v>1</v>
      </c>
      <c r="F180" s="229" t="s">
        <v>273</v>
      </c>
      <c r="G180" s="227"/>
      <c r="H180" s="230">
        <v>28.800000000000001</v>
      </c>
      <c r="I180" s="231"/>
      <c r="J180" s="227"/>
      <c r="K180" s="227"/>
      <c r="L180" s="232"/>
      <c r="M180" s="233"/>
      <c r="N180" s="234"/>
      <c r="O180" s="234"/>
      <c r="P180" s="234"/>
      <c r="Q180" s="234"/>
      <c r="R180" s="234"/>
      <c r="S180" s="234"/>
      <c r="T180" s="235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T180" s="236" t="s">
        <v>130</v>
      </c>
      <c r="AU180" s="236" t="s">
        <v>125</v>
      </c>
      <c r="AV180" s="13" t="s">
        <v>125</v>
      </c>
      <c r="AW180" s="13" t="s">
        <v>30</v>
      </c>
      <c r="AX180" s="13" t="s">
        <v>73</v>
      </c>
      <c r="AY180" s="236" t="s">
        <v>116</v>
      </c>
    </row>
    <row r="181" s="14" customFormat="1">
      <c r="A181" s="14"/>
      <c r="B181" s="249"/>
      <c r="C181" s="250"/>
      <c r="D181" s="228" t="s">
        <v>130</v>
      </c>
      <c r="E181" s="251" t="s">
        <v>1</v>
      </c>
      <c r="F181" s="252" t="s">
        <v>243</v>
      </c>
      <c r="G181" s="250"/>
      <c r="H181" s="253">
        <v>87.959999999999994</v>
      </c>
      <c r="I181" s="254"/>
      <c r="J181" s="250"/>
      <c r="K181" s="250"/>
      <c r="L181" s="255"/>
      <c r="M181" s="256"/>
      <c r="N181" s="257"/>
      <c r="O181" s="257"/>
      <c r="P181" s="257"/>
      <c r="Q181" s="257"/>
      <c r="R181" s="257"/>
      <c r="S181" s="257"/>
      <c r="T181" s="258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T181" s="259" t="s">
        <v>130</v>
      </c>
      <c r="AU181" s="259" t="s">
        <v>125</v>
      </c>
      <c r="AV181" s="14" t="s">
        <v>124</v>
      </c>
      <c r="AW181" s="14" t="s">
        <v>30</v>
      </c>
      <c r="AX181" s="14" t="s">
        <v>81</v>
      </c>
      <c r="AY181" s="259" t="s">
        <v>116</v>
      </c>
    </row>
    <row r="182" s="2" customFormat="1" ht="24.15" customHeight="1">
      <c r="A182" s="37"/>
      <c r="B182" s="38"/>
      <c r="C182" s="213" t="s">
        <v>168</v>
      </c>
      <c r="D182" s="213" t="s">
        <v>119</v>
      </c>
      <c r="E182" s="214" t="s">
        <v>274</v>
      </c>
      <c r="F182" s="215" t="s">
        <v>275</v>
      </c>
      <c r="G182" s="216" t="s">
        <v>173</v>
      </c>
      <c r="H182" s="247"/>
      <c r="I182" s="218"/>
      <c r="J182" s="219">
        <f>ROUND(I182*H182,2)</f>
        <v>0</v>
      </c>
      <c r="K182" s="215" t="s">
        <v>123</v>
      </c>
      <c r="L182" s="43"/>
      <c r="M182" s="220" t="s">
        <v>1</v>
      </c>
      <c r="N182" s="221" t="s">
        <v>39</v>
      </c>
      <c r="O182" s="90"/>
      <c r="P182" s="222">
        <f>O182*H182</f>
        <v>0</v>
      </c>
      <c r="Q182" s="222">
        <v>0</v>
      </c>
      <c r="R182" s="222">
        <f>Q182*H182</f>
        <v>0</v>
      </c>
      <c r="S182" s="222">
        <v>0</v>
      </c>
      <c r="T182" s="223">
        <f>S182*H182</f>
        <v>0</v>
      </c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  <c r="AE182" s="37"/>
      <c r="AR182" s="224" t="s">
        <v>152</v>
      </c>
      <c r="AT182" s="224" t="s">
        <v>119</v>
      </c>
      <c r="AU182" s="224" t="s">
        <v>125</v>
      </c>
      <c r="AY182" s="16" t="s">
        <v>116</v>
      </c>
      <c r="BE182" s="225">
        <f>IF(N182="základní",J182,0)</f>
        <v>0</v>
      </c>
      <c r="BF182" s="225">
        <f>IF(N182="snížená",J182,0)</f>
        <v>0</v>
      </c>
      <c r="BG182" s="225">
        <f>IF(N182="zákl. přenesená",J182,0)</f>
        <v>0</v>
      </c>
      <c r="BH182" s="225">
        <f>IF(N182="sníž. přenesená",J182,0)</f>
        <v>0</v>
      </c>
      <c r="BI182" s="225">
        <f>IF(N182="nulová",J182,0)</f>
        <v>0</v>
      </c>
      <c r="BJ182" s="16" t="s">
        <v>125</v>
      </c>
      <c r="BK182" s="225">
        <f>ROUND(I182*H182,2)</f>
        <v>0</v>
      </c>
      <c r="BL182" s="16" t="s">
        <v>152</v>
      </c>
      <c r="BM182" s="224" t="s">
        <v>276</v>
      </c>
    </row>
    <row r="183" s="2" customFormat="1" ht="24.15" customHeight="1">
      <c r="A183" s="37"/>
      <c r="B183" s="38"/>
      <c r="C183" s="213" t="s">
        <v>277</v>
      </c>
      <c r="D183" s="213" t="s">
        <v>119</v>
      </c>
      <c r="E183" s="214" t="s">
        <v>278</v>
      </c>
      <c r="F183" s="215" t="s">
        <v>279</v>
      </c>
      <c r="G183" s="216" t="s">
        <v>173</v>
      </c>
      <c r="H183" s="247"/>
      <c r="I183" s="218"/>
      <c r="J183" s="219">
        <f>ROUND(I183*H183,2)</f>
        <v>0</v>
      </c>
      <c r="K183" s="215" t="s">
        <v>123</v>
      </c>
      <c r="L183" s="43"/>
      <c r="M183" s="220" t="s">
        <v>1</v>
      </c>
      <c r="N183" s="221" t="s">
        <v>39</v>
      </c>
      <c r="O183" s="90"/>
      <c r="P183" s="222">
        <f>O183*H183</f>
        <v>0</v>
      </c>
      <c r="Q183" s="222">
        <v>0</v>
      </c>
      <c r="R183" s="222">
        <f>Q183*H183</f>
        <v>0</v>
      </c>
      <c r="S183" s="222">
        <v>0</v>
      </c>
      <c r="T183" s="223">
        <f>S183*H183</f>
        <v>0</v>
      </c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  <c r="AE183" s="37"/>
      <c r="AR183" s="224" t="s">
        <v>152</v>
      </c>
      <c r="AT183" s="224" t="s">
        <v>119</v>
      </c>
      <c r="AU183" s="224" t="s">
        <v>125</v>
      </c>
      <c r="AY183" s="16" t="s">
        <v>116</v>
      </c>
      <c r="BE183" s="225">
        <f>IF(N183="základní",J183,0)</f>
        <v>0</v>
      </c>
      <c r="BF183" s="225">
        <f>IF(N183="snížená",J183,0)</f>
        <v>0</v>
      </c>
      <c r="BG183" s="225">
        <f>IF(N183="zákl. přenesená",J183,0)</f>
        <v>0</v>
      </c>
      <c r="BH183" s="225">
        <f>IF(N183="sníž. přenesená",J183,0)</f>
        <v>0</v>
      </c>
      <c r="BI183" s="225">
        <f>IF(N183="nulová",J183,0)</f>
        <v>0</v>
      </c>
      <c r="BJ183" s="16" t="s">
        <v>125</v>
      </c>
      <c r="BK183" s="225">
        <f>ROUND(I183*H183,2)</f>
        <v>0</v>
      </c>
      <c r="BL183" s="16" t="s">
        <v>152</v>
      </c>
      <c r="BM183" s="224" t="s">
        <v>280</v>
      </c>
    </row>
    <row r="184" s="12" customFormat="1" ht="22.8" customHeight="1">
      <c r="A184" s="12"/>
      <c r="B184" s="197"/>
      <c r="C184" s="198"/>
      <c r="D184" s="199" t="s">
        <v>72</v>
      </c>
      <c r="E184" s="211" t="s">
        <v>281</v>
      </c>
      <c r="F184" s="211" t="s">
        <v>282</v>
      </c>
      <c r="G184" s="198"/>
      <c r="H184" s="198"/>
      <c r="I184" s="201"/>
      <c r="J184" s="212">
        <f>BK184</f>
        <v>0</v>
      </c>
      <c r="K184" s="198"/>
      <c r="L184" s="203"/>
      <c r="M184" s="204"/>
      <c r="N184" s="205"/>
      <c r="O184" s="205"/>
      <c r="P184" s="206">
        <f>SUM(P185:P213)</f>
        <v>0</v>
      </c>
      <c r="Q184" s="205"/>
      <c r="R184" s="206">
        <f>SUM(R185:R213)</f>
        <v>4.9375511999999997</v>
      </c>
      <c r="S184" s="205"/>
      <c r="T184" s="207">
        <f>SUM(T185:T213)</f>
        <v>13.880754000000001</v>
      </c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R184" s="208" t="s">
        <v>125</v>
      </c>
      <c r="AT184" s="209" t="s">
        <v>72</v>
      </c>
      <c r="AU184" s="209" t="s">
        <v>81</v>
      </c>
      <c r="AY184" s="208" t="s">
        <v>116</v>
      </c>
      <c r="BK184" s="210">
        <f>SUM(BK185:BK213)</f>
        <v>0</v>
      </c>
    </row>
    <row r="185" s="2" customFormat="1" ht="16.5" customHeight="1">
      <c r="A185" s="37"/>
      <c r="B185" s="38"/>
      <c r="C185" s="213" t="s">
        <v>283</v>
      </c>
      <c r="D185" s="213" t="s">
        <v>119</v>
      </c>
      <c r="E185" s="214" t="s">
        <v>284</v>
      </c>
      <c r="F185" s="215" t="s">
        <v>285</v>
      </c>
      <c r="G185" s="216" t="s">
        <v>200</v>
      </c>
      <c r="H185" s="217">
        <v>170.316</v>
      </c>
      <c r="I185" s="218"/>
      <c r="J185" s="219">
        <f>ROUND(I185*H185,2)</f>
        <v>0</v>
      </c>
      <c r="K185" s="215" t="s">
        <v>123</v>
      </c>
      <c r="L185" s="43"/>
      <c r="M185" s="220" t="s">
        <v>1</v>
      </c>
      <c r="N185" s="221" t="s">
        <v>39</v>
      </c>
      <c r="O185" s="90"/>
      <c r="P185" s="222">
        <f>O185*H185</f>
        <v>0</v>
      </c>
      <c r="Q185" s="222">
        <v>0</v>
      </c>
      <c r="R185" s="222">
        <f>Q185*H185</f>
        <v>0</v>
      </c>
      <c r="S185" s="222">
        <v>0</v>
      </c>
      <c r="T185" s="223">
        <f>S185*H185</f>
        <v>0</v>
      </c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  <c r="AE185" s="37"/>
      <c r="AR185" s="224" t="s">
        <v>152</v>
      </c>
      <c r="AT185" s="224" t="s">
        <v>119</v>
      </c>
      <c r="AU185" s="224" t="s">
        <v>125</v>
      </c>
      <c r="AY185" s="16" t="s">
        <v>116</v>
      </c>
      <c r="BE185" s="225">
        <f>IF(N185="základní",J185,0)</f>
        <v>0</v>
      </c>
      <c r="BF185" s="225">
        <f>IF(N185="snížená",J185,0)</f>
        <v>0</v>
      </c>
      <c r="BG185" s="225">
        <f>IF(N185="zákl. přenesená",J185,0)</f>
        <v>0</v>
      </c>
      <c r="BH185" s="225">
        <f>IF(N185="sníž. přenesená",J185,0)</f>
        <v>0</v>
      </c>
      <c r="BI185" s="225">
        <f>IF(N185="nulová",J185,0)</f>
        <v>0</v>
      </c>
      <c r="BJ185" s="16" t="s">
        <v>125</v>
      </c>
      <c r="BK185" s="225">
        <f>ROUND(I185*H185,2)</f>
        <v>0</v>
      </c>
      <c r="BL185" s="16" t="s">
        <v>152</v>
      </c>
      <c r="BM185" s="224" t="s">
        <v>286</v>
      </c>
    </row>
    <row r="186" s="2" customFormat="1" ht="16.5" customHeight="1">
      <c r="A186" s="37"/>
      <c r="B186" s="38"/>
      <c r="C186" s="213" t="s">
        <v>287</v>
      </c>
      <c r="D186" s="213" t="s">
        <v>119</v>
      </c>
      <c r="E186" s="214" t="s">
        <v>288</v>
      </c>
      <c r="F186" s="215" t="s">
        <v>289</v>
      </c>
      <c r="G186" s="216" t="s">
        <v>200</v>
      </c>
      <c r="H186" s="217">
        <v>170.316</v>
      </c>
      <c r="I186" s="218"/>
      <c r="J186" s="219">
        <f>ROUND(I186*H186,2)</f>
        <v>0</v>
      </c>
      <c r="K186" s="215" t="s">
        <v>123</v>
      </c>
      <c r="L186" s="43"/>
      <c r="M186" s="220" t="s">
        <v>1</v>
      </c>
      <c r="N186" s="221" t="s">
        <v>39</v>
      </c>
      <c r="O186" s="90"/>
      <c r="P186" s="222">
        <f>O186*H186</f>
        <v>0</v>
      </c>
      <c r="Q186" s="222">
        <v>0.00029999999999999997</v>
      </c>
      <c r="R186" s="222">
        <f>Q186*H186</f>
        <v>0.051094799999999996</v>
      </c>
      <c r="S186" s="222">
        <v>0</v>
      </c>
      <c r="T186" s="223">
        <f>S186*H186</f>
        <v>0</v>
      </c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  <c r="AE186" s="37"/>
      <c r="AR186" s="224" t="s">
        <v>152</v>
      </c>
      <c r="AT186" s="224" t="s">
        <v>119</v>
      </c>
      <c r="AU186" s="224" t="s">
        <v>125</v>
      </c>
      <c r="AY186" s="16" t="s">
        <v>116</v>
      </c>
      <c r="BE186" s="225">
        <f>IF(N186="základní",J186,0)</f>
        <v>0</v>
      </c>
      <c r="BF186" s="225">
        <f>IF(N186="snížená",J186,0)</f>
        <v>0</v>
      </c>
      <c r="BG186" s="225">
        <f>IF(N186="zákl. přenesená",J186,0)</f>
        <v>0</v>
      </c>
      <c r="BH186" s="225">
        <f>IF(N186="sníž. přenesená",J186,0)</f>
        <v>0</v>
      </c>
      <c r="BI186" s="225">
        <f>IF(N186="nulová",J186,0)</f>
        <v>0</v>
      </c>
      <c r="BJ186" s="16" t="s">
        <v>125</v>
      </c>
      <c r="BK186" s="225">
        <f>ROUND(I186*H186,2)</f>
        <v>0</v>
      </c>
      <c r="BL186" s="16" t="s">
        <v>152</v>
      </c>
      <c r="BM186" s="224" t="s">
        <v>290</v>
      </c>
    </row>
    <row r="187" s="2" customFormat="1" ht="24.15" customHeight="1">
      <c r="A187" s="37"/>
      <c r="B187" s="38"/>
      <c r="C187" s="213" t="s">
        <v>291</v>
      </c>
      <c r="D187" s="213" t="s">
        <v>119</v>
      </c>
      <c r="E187" s="214" t="s">
        <v>292</v>
      </c>
      <c r="F187" s="215" t="s">
        <v>293</v>
      </c>
      <c r="G187" s="216" t="s">
        <v>200</v>
      </c>
      <c r="H187" s="217">
        <v>92.358000000000004</v>
      </c>
      <c r="I187" s="218"/>
      <c r="J187" s="219">
        <f>ROUND(I187*H187,2)</f>
        <v>0</v>
      </c>
      <c r="K187" s="215" t="s">
        <v>123</v>
      </c>
      <c r="L187" s="43"/>
      <c r="M187" s="220" t="s">
        <v>1</v>
      </c>
      <c r="N187" s="221" t="s">
        <v>39</v>
      </c>
      <c r="O187" s="90"/>
      <c r="P187" s="222">
        <f>O187*H187</f>
        <v>0</v>
      </c>
      <c r="Q187" s="222">
        <v>0.0015</v>
      </c>
      <c r="R187" s="222">
        <f>Q187*H187</f>
        <v>0.13853700000000002</v>
      </c>
      <c r="S187" s="222">
        <v>0</v>
      </c>
      <c r="T187" s="223">
        <f>S187*H187</f>
        <v>0</v>
      </c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  <c r="AE187" s="37"/>
      <c r="AR187" s="224" t="s">
        <v>152</v>
      </c>
      <c r="AT187" s="224" t="s">
        <v>119</v>
      </c>
      <c r="AU187" s="224" t="s">
        <v>125</v>
      </c>
      <c r="AY187" s="16" t="s">
        <v>116</v>
      </c>
      <c r="BE187" s="225">
        <f>IF(N187="základní",J187,0)</f>
        <v>0</v>
      </c>
      <c r="BF187" s="225">
        <f>IF(N187="snížená",J187,0)</f>
        <v>0</v>
      </c>
      <c r="BG187" s="225">
        <f>IF(N187="zákl. přenesená",J187,0)</f>
        <v>0</v>
      </c>
      <c r="BH187" s="225">
        <f>IF(N187="sníž. přenesená",J187,0)</f>
        <v>0</v>
      </c>
      <c r="BI187" s="225">
        <f>IF(N187="nulová",J187,0)</f>
        <v>0</v>
      </c>
      <c r="BJ187" s="16" t="s">
        <v>125</v>
      </c>
      <c r="BK187" s="225">
        <f>ROUND(I187*H187,2)</f>
        <v>0</v>
      </c>
      <c r="BL187" s="16" t="s">
        <v>152</v>
      </c>
      <c r="BM187" s="224" t="s">
        <v>294</v>
      </c>
    </row>
    <row r="188" s="13" customFormat="1">
      <c r="A188" s="13"/>
      <c r="B188" s="226"/>
      <c r="C188" s="227"/>
      <c r="D188" s="228" t="s">
        <v>130</v>
      </c>
      <c r="E188" s="248" t="s">
        <v>1</v>
      </c>
      <c r="F188" s="229" t="s">
        <v>295</v>
      </c>
      <c r="G188" s="227"/>
      <c r="H188" s="230">
        <v>28.097999999999999</v>
      </c>
      <c r="I188" s="231"/>
      <c r="J188" s="227"/>
      <c r="K188" s="227"/>
      <c r="L188" s="232"/>
      <c r="M188" s="233"/>
      <c r="N188" s="234"/>
      <c r="O188" s="234"/>
      <c r="P188" s="234"/>
      <c r="Q188" s="234"/>
      <c r="R188" s="234"/>
      <c r="S188" s="234"/>
      <c r="T188" s="235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T188" s="236" t="s">
        <v>130</v>
      </c>
      <c r="AU188" s="236" t="s">
        <v>125</v>
      </c>
      <c r="AV188" s="13" t="s">
        <v>125</v>
      </c>
      <c r="AW188" s="13" t="s">
        <v>30</v>
      </c>
      <c r="AX188" s="13" t="s">
        <v>73</v>
      </c>
      <c r="AY188" s="236" t="s">
        <v>116</v>
      </c>
    </row>
    <row r="189" s="13" customFormat="1">
      <c r="A189" s="13"/>
      <c r="B189" s="226"/>
      <c r="C189" s="227"/>
      <c r="D189" s="228" t="s">
        <v>130</v>
      </c>
      <c r="E189" s="248" t="s">
        <v>1</v>
      </c>
      <c r="F189" s="229" t="s">
        <v>296</v>
      </c>
      <c r="G189" s="227"/>
      <c r="H189" s="230">
        <v>34.020000000000003</v>
      </c>
      <c r="I189" s="231"/>
      <c r="J189" s="227"/>
      <c r="K189" s="227"/>
      <c r="L189" s="232"/>
      <c r="M189" s="233"/>
      <c r="N189" s="234"/>
      <c r="O189" s="234"/>
      <c r="P189" s="234"/>
      <c r="Q189" s="234"/>
      <c r="R189" s="234"/>
      <c r="S189" s="234"/>
      <c r="T189" s="235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T189" s="236" t="s">
        <v>130</v>
      </c>
      <c r="AU189" s="236" t="s">
        <v>125</v>
      </c>
      <c r="AV189" s="13" t="s">
        <v>125</v>
      </c>
      <c r="AW189" s="13" t="s">
        <v>30</v>
      </c>
      <c r="AX189" s="13" t="s">
        <v>73</v>
      </c>
      <c r="AY189" s="236" t="s">
        <v>116</v>
      </c>
    </row>
    <row r="190" s="13" customFormat="1">
      <c r="A190" s="13"/>
      <c r="B190" s="226"/>
      <c r="C190" s="227"/>
      <c r="D190" s="228" t="s">
        <v>130</v>
      </c>
      <c r="E190" s="248" t="s">
        <v>1</v>
      </c>
      <c r="F190" s="229" t="s">
        <v>297</v>
      </c>
      <c r="G190" s="227"/>
      <c r="H190" s="230">
        <v>30.239999999999998</v>
      </c>
      <c r="I190" s="231"/>
      <c r="J190" s="227"/>
      <c r="K190" s="227"/>
      <c r="L190" s="232"/>
      <c r="M190" s="233"/>
      <c r="N190" s="234"/>
      <c r="O190" s="234"/>
      <c r="P190" s="234"/>
      <c r="Q190" s="234"/>
      <c r="R190" s="234"/>
      <c r="S190" s="234"/>
      <c r="T190" s="235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T190" s="236" t="s">
        <v>130</v>
      </c>
      <c r="AU190" s="236" t="s">
        <v>125</v>
      </c>
      <c r="AV190" s="13" t="s">
        <v>125</v>
      </c>
      <c r="AW190" s="13" t="s">
        <v>30</v>
      </c>
      <c r="AX190" s="13" t="s">
        <v>73</v>
      </c>
      <c r="AY190" s="236" t="s">
        <v>116</v>
      </c>
    </row>
    <row r="191" s="14" customFormat="1">
      <c r="A191" s="14"/>
      <c r="B191" s="249"/>
      <c r="C191" s="250"/>
      <c r="D191" s="228" t="s">
        <v>130</v>
      </c>
      <c r="E191" s="251" t="s">
        <v>1</v>
      </c>
      <c r="F191" s="252" t="s">
        <v>243</v>
      </c>
      <c r="G191" s="250"/>
      <c r="H191" s="253">
        <v>92.358000000000004</v>
      </c>
      <c r="I191" s="254"/>
      <c r="J191" s="250"/>
      <c r="K191" s="250"/>
      <c r="L191" s="255"/>
      <c r="M191" s="256"/>
      <c r="N191" s="257"/>
      <c r="O191" s="257"/>
      <c r="P191" s="257"/>
      <c r="Q191" s="257"/>
      <c r="R191" s="257"/>
      <c r="S191" s="257"/>
      <c r="T191" s="258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T191" s="259" t="s">
        <v>130</v>
      </c>
      <c r="AU191" s="259" t="s">
        <v>125</v>
      </c>
      <c r="AV191" s="14" t="s">
        <v>124</v>
      </c>
      <c r="AW191" s="14" t="s">
        <v>30</v>
      </c>
      <c r="AX191" s="14" t="s">
        <v>81</v>
      </c>
      <c r="AY191" s="259" t="s">
        <v>116</v>
      </c>
    </row>
    <row r="192" s="2" customFormat="1" ht="24.15" customHeight="1">
      <c r="A192" s="37"/>
      <c r="B192" s="38"/>
      <c r="C192" s="213" t="s">
        <v>298</v>
      </c>
      <c r="D192" s="213" t="s">
        <v>119</v>
      </c>
      <c r="E192" s="214" t="s">
        <v>299</v>
      </c>
      <c r="F192" s="215" t="s">
        <v>300</v>
      </c>
      <c r="G192" s="216" t="s">
        <v>269</v>
      </c>
      <c r="H192" s="217">
        <v>18.899999999999999</v>
      </c>
      <c r="I192" s="218"/>
      <c r="J192" s="219">
        <f>ROUND(I192*H192,2)</f>
        <v>0</v>
      </c>
      <c r="K192" s="215" t="s">
        <v>123</v>
      </c>
      <c r="L192" s="43"/>
      <c r="M192" s="220" t="s">
        <v>1</v>
      </c>
      <c r="N192" s="221" t="s">
        <v>39</v>
      </c>
      <c r="O192" s="90"/>
      <c r="P192" s="222">
        <f>O192*H192</f>
        <v>0</v>
      </c>
      <c r="Q192" s="222">
        <v>0.00027999999999999998</v>
      </c>
      <c r="R192" s="222">
        <f>Q192*H192</f>
        <v>0.005291999999999999</v>
      </c>
      <c r="S192" s="222">
        <v>0</v>
      </c>
      <c r="T192" s="223">
        <f>S192*H192</f>
        <v>0</v>
      </c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  <c r="AE192" s="37"/>
      <c r="AR192" s="224" t="s">
        <v>152</v>
      </c>
      <c r="AT192" s="224" t="s">
        <v>119</v>
      </c>
      <c r="AU192" s="224" t="s">
        <v>125</v>
      </c>
      <c r="AY192" s="16" t="s">
        <v>116</v>
      </c>
      <c r="BE192" s="225">
        <f>IF(N192="základní",J192,0)</f>
        <v>0</v>
      </c>
      <c r="BF192" s="225">
        <f>IF(N192="snížená",J192,0)</f>
        <v>0</v>
      </c>
      <c r="BG192" s="225">
        <f>IF(N192="zákl. přenesená",J192,0)</f>
        <v>0</v>
      </c>
      <c r="BH192" s="225">
        <f>IF(N192="sníž. přenesená",J192,0)</f>
        <v>0</v>
      </c>
      <c r="BI192" s="225">
        <f>IF(N192="nulová",J192,0)</f>
        <v>0</v>
      </c>
      <c r="BJ192" s="16" t="s">
        <v>125</v>
      </c>
      <c r="BK192" s="225">
        <f>ROUND(I192*H192,2)</f>
        <v>0</v>
      </c>
      <c r="BL192" s="16" t="s">
        <v>152</v>
      </c>
      <c r="BM192" s="224" t="s">
        <v>301</v>
      </c>
    </row>
    <row r="193" s="13" customFormat="1">
      <c r="A193" s="13"/>
      <c r="B193" s="226"/>
      <c r="C193" s="227"/>
      <c r="D193" s="228" t="s">
        <v>130</v>
      </c>
      <c r="E193" s="248" t="s">
        <v>1</v>
      </c>
      <c r="F193" s="229" t="s">
        <v>302</v>
      </c>
      <c r="G193" s="227"/>
      <c r="H193" s="230">
        <v>18.899999999999999</v>
      </c>
      <c r="I193" s="231"/>
      <c r="J193" s="227"/>
      <c r="K193" s="227"/>
      <c r="L193" s="232"/>
      <c r="M193" s="233"/>
      <c r="N193" s="234"/>
      <c r="O193" s="234"/>
      <c r="P193" s="234"/>
      <c r="Q193" s="234"/>
      <c r="R193" s="234"/>
      <c r="S193" s="234"/>
      <c r="T193" s="235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T193" s="236" t="s">
        <v>130</v>
      </c>
      <c r="AU193" s="236" t="s">
        <v>125</v>
      </c>
      <c r="AV193" s="13" t="s">
        <v>125</v>
      </c>
      <c r="AW193" s="13" t="s">
        <v>30</v>
      </c>
      <c r="AX193" s="13" t="s">
        <v>81</v>
      </c>
      <c r="AY193" s="236" t="s">
        <v>116</v>
      </c>
    </row>
    <row r="194" s="2" customFormat="1" ht="16.5" customHeight="1">
      <c r="A194" s="37"/>
      <c r="B194" s="38"/>
      <c r="C194" s="213" t="s">
        <v>303</v>
      </c>
      <c r="D194" s="213" t="s">
        <v>119</v>
      </c>
      <c r="E194" s="214" t="s">
        <v>304</v>
      </c>
      <c r="F194" s="215" t="s">
        <v>305</v>
      </c>
      <c r="G194" s="216" t="s">
        <v>200</v>
      </c>
      <c r="H194" s="217">
        <v>170.316</v>
      </c>
      <c r="I194" s="218"/>
      <c r="J194" s="219">
        <f>ROUND(I194*H194,2)</f>
        <v>0</v>
      </c>
      <c r="K194" s="215" t="s">
        <v>123</v>
      </c>
      <c r="L194" s="43"/>
      <c r="M194" s="220" t="s">
        <v>1</v>
      </c>
      <c r="N194" s="221" t="s">
        <v>39</v>
      </c>
      <c r="O194" s="90"/>
      <c r="P194" s="222">
        <f>O194*H194</f>
        <v>0</v>
      </c>
      <c r="Q194" s="222">
        <v>0.0044999999999999997</v>
      </c>
      <c r="R194" s="222">
        <f>Q194*H194</f>
        <v>0.76642199999999994</v>
      </c>
      <c r="S194" s="222">
        <v>0</v>
      </c>
      <c r="T194" s="223">
        <f>S194*H194</f>
        <v>0</v>
      </c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  <c r="AE194" s="37"/>
      <c r="AR194" s="224" t="s">
        <v>152</v>
      </c>
      <c r="AT194" s="224" t="s">
        <v>119</v>
      </c>
      <c r="AU194" s="224" t="s">
        <v>125</v>
      </c>
      <c r="AY194" s="16" t="s">
        <v>116</v>
      </c>
      <c r="BE194" s="225">
        <f>IF(N194="základní",J194,0)</f>
        <v>0</v>
      </c>
      <c r="BF194" s="225">
        <f>IF(N194="snížená",J194,0)</f>
        <v>0</v>
      </c>
      <c r="BG194" s="225">
        <f>IF(N194="zákl. přenesená",J194,0)</f>
        <v>0</v>
      </c>
      <c r="BH194" s="225">
        <f>IF(N194="sníž. přenesená",J194,0)</f>
        <v>0</v>
      </c>
      <c r="BI194" s="225">
        <f>IF(N194="nulová",J194,0)</f>
        <v>0</v>
      </c>
      <c r="BJ194" s="16" t="s">
        <v>125</v>
      </c>
      <c r="BK194" s="225">
        <f>ROUND(I194*H194,2)</f>
        <v>0</v>
      </c>
      <c r="BL194" s="16" t="s">
        <v>152</v>
      </c>
      <c r="BM194" s="224" t="s">
        <v>306</v>
      </c>
    </row>
    <row r="195" s="2" customFormat="1" ht="24.15" customHeight="1">
      <c r="A195" s="37"/>
      <c r="B195" s="38"/>
      <c r="C195" s="213" t="s">
        <v>307</v>
      </c>
      <c r="D195" s="213" t="s">
        <v>119</v>
      </c>
      <c r="E195" s="214" t="s">
        <v>308</v>
      </c>
      <c r="F195" s="215" t="s">
        <v>309</v>
      </c>
      <c r="G195" s="216" t="s">
        <v>200</v>
      </c>
      <c r="H195" s="217">
        <v>340.632</v>
      </c>
      <c r="I195" s="218"/>
      <c r="J195" s="219">
        <f>ROUND(I195*H195,2)</f>
        <v>0</v>
      </c>
      <c r="K195" s="215" t="s">
        <v>123</v>
      </c>
      <c r="L195" s="43"/>
      <c r="M195" s="220" t="s">
        <v>1</v>
      </c>
      <c r="N195" s="221" t="s">
        <v>39</v>
      </c>
      <c r="O195" s="90"/>
      <c r="P195" s="222">
        <f>O195*H195</f>
        <v>0</v>
      </c>
      <c r="Q195" s="222">
        <v>0.0014499999999999999</v>
      </c>
      <c r="R195" s="222">
        <f>Q195*H195</f>
        <v>0.49391639999999998</v>
      </c>
      <c r="S195" s="222">
        <v>0</v>
      </c>
      <c r="T195" s="223">
        <f>S195*H195</f>
        <v>0</v>
      </c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  <c r="AE195" s="37"/>
      <c r="AR195" s="224" t="s">
        <v>152</v>
      </c>
      <c r="AT195" s="224" t="s">
        <v>119</v>
      </c>
      <c r="AU195" s="224" t="s">
        <v>125</v>
      </c>
      <c r="AY195" s="16" t="s">
        <v>116</v>
      </c>
      <c r="BE195" s="225">
        <f>IF(N195="základní",J195,0)</f>
        <v>0</v>
      </c>
      <c r="BF195" s="225">
        <f>IF(N195="snížená",J195,0)</f>
        <v>0</v>
      </c>
      <c r="BG195" s="225">
        <f>IF(N195="zákl. přenesená",J195,0)</f>
        <v>0</v>
      </c>
      <c r="BH195" s="225">
        <f>IF(N195="sníž. přenesená",J195,0)</f>
        <v>0</v>
      </c>
      <c r="BI195" s="225">
        <f>IF(N195="nulová",J195,0)</f>
        <v>0</v>
      </c>
      <c r="BJ195" s="16" t="s">
        <v>125</v>
      </c>
      <c r="BK195" s="225">
        <f>ROUND(I195*H195,2)</f>
        <v>0</v>
      </c>
      <c r="BL195" s="16" t="s">
        <v>152</v>
      </c>
      <c r="BM195" s="224" t="s">
        <v>310</v>
      </c>
    </row>
    <row r="196" s="13" customFormat="1">
      <c r="A196" s="13"/>
      <c r="B196" s="226"/>
      <c r="C196" s="227"/>
      <c r="D196" s="228" t="s">
        <v>130</v>
      </c>
      <c r="E196" s="248" t="s">
        <v>1</v>
      </c>
      <c r="F196" s="229" t="s">
        <v>311</v>
      </c>
      <c r="G196" s="227"/>
      <c r="H196" s="230">
        <v>340.632</v>
      </c>
      <c r="I196" s="231"/>
      <c r="J196" s="227"/>
      <c r="K196" s="227"/>
      <c r="L196" s="232"/>
      <c r="M196" s="233"/>
      <c r="N196" s="234"/>
      <c r="O196" s="234"/>
      <c r="P196" s="234"/>
      <c r="Q196" s="234"/>
      <c r="R196" s="234"/>
      <c r="S196" s="234"/>
      <c r="T196" s="235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T196" s="236" t="s">
        <v>130</v>
      </c>
      <c r="AU196" s="236" t="s">
        <v>125</v>
      </c>
      <c r="AV196" s="13" t="s">
        <v>125</v>
      </c>
      <c r="AW196" s="13" t="s">
        <v>30</v>
      </c>
      <c r="AX196" s="13" t="s">
        <v>81</v>
      </c>
      <c r="AY196" s="236" t="s">
        <v>116</v>
      </c>
    </row>
    <row r="197" s="2" customFormat="1" ht="24.15" customHeight="1">
      <c r="A197" s="37"/>
      <c r="B197" s="38"/>
      <c r="C197" s="213" t="s">
        <v>312</v>
      </c>
      <c r="D197" s="213" t="s">
        <v>119</v>
      </c>
      <c r="E197" s="214" t="s">
        <v>313</v>
      </c>
      <c r="F197" s="215" t="s">
        <v>314</v>
      </c>
      <c r="G197" s="216" t="s">
        <v>200</v>
      </c>
      <c r="H197" s="217">
        <v>170.316</v>
      </c>
      <c r="I197" s="218"/>
      <c r="J197" s="219">
        <f>ROUND(I197*H197,2)</f>
        <v>0</v>
      </c>
      <c r="K197" s="215" t="s">
        <v>123</v>
      </c>
      <c r="L197" s="43"/>
      <c r="M197" s="220" t="s">
        <v>1</v>
      </c>
      <c r="N197" s="221" t="s">
        <v>39</v>
      </c>
      <c r="O197" s="90"/>
      <c r="P197" s="222">
        <f>O197*H197</f>
        <v>0</v>
      </c>
      <c r="Q197" s="222">
        <v>0</v>
      </c>
      <c r="R197" s="222">
        <f>Q197*H197</f>
        <v>0</v>
      </c>
      <c r="S197" s="222">
        <v>0.081500000000000003</v>
      </c>
      <c r="T197" s="223">
        <f>S197*H197</f>
        <v>13.880754000000001</v>
      </c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  <c r="AE197" s="37"/>
      <c r="AR197" s="224" t="s">
        <v>152</v>
      </c>
      <c r="AT197" s="224" t="s">
        <v>119</v>
      </c>
      <c r="AU197" s="224" t="s">
        <v>125</v>
      </c>
      <c r="AY197" s="16" t="s">
        <v>116</v>
      </c>
      <c r="BE197" s="225">
        <f>IF(N197="základní",J197,0)</f>
        <v>0</v>
      </c>
      <c r="BF197" s="225">
        <f>IF(N197="snížená",J197,0)</f>
        <v>0</v>
      </c>
      <c r="BG197" s="225">
        <f>IF(N197="zákl. přenesená",J197,0)</f>
        <v>0</v>
      </c>
      <c r="BH197" s="225">
        <f>IF(N197="sníž. přenesená",J197,0)</f>
        <v>0</v>
      </c>
      <c r="BI197" s="225">
        <f>IF(N197="nulová",J197,0)</f>
        <v>0</v>
      </c>
      <c r="BJ197" s="16" t="s">
        <v>125</v>
      </c>
      <c r="BK197" s="225">
        <f>ROUND(I197*H197,2)</f>
        <v>0</v>
      </c>
      <c r="BL197" s="16" t="s">
        <v>152</v>
      </c>
      <c r="BM197" s="224" t="s">
        <v>315</v>
      </c>
    </row>
    <row r="198" s="13" customFormat="1">
      <c r="A198" s="13"/>
      <c r="B198" s="226"/>
      <c r="C198" s="227"/>
      <c r="D198" s="228" t="s">
        <v>130</v>
      </c>
      <c r="E198" s="248" t="s">
        <v>1</v>
      </c>
      <c r="F198" s="229" t="s">
        <v>316</v>
      </c>
      <c r="G198" s="227"/>
      <c r="H198" s="230">
        <v>56.195999999999998</v>
      </c>
      <c r="I198" s="231"/>
      <c r="J198" s="227"/>
      <c r="K198" s="227"/>
      <c r="L198" s="232"/>
      <c r="M198" s="233"/>
      <c r="N198" s="234"/>
      <c r="O198" s="234"/>
      <c r="P198" s="234"/>
      <c r="Q198" s="234"/>
      <c r="R198" s="234"/>
      <c r="S198" s="234"/>
      <c r="T198" s="235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T198" s="236" t="s">
        <v>130</v>
      </c>
      <c r="AU198" s="236" t="s">
        <v>125</v>
      </c>
      <c r="AV198" s="13" t="s">
        <v>125</v>
      </c>
      <c r="AW198" s="13" t="s">
        <v>30</v>
      </c>
      <c r="AX198" s="13" t="s">
        <v>73</v>
      </c>
      <c r="AY198" s="236" t="s">
        <v>116</v>
      </c>
    </row>
    <row r="199" s="13" customFormat="1">
      <c r="A199" s="13"/>
      <c r="B199" s="226"/>
      <c r="C199" s="227"/>
      <c r="D199" s="228" t="s">
        <v>130</v>
      </c>
      <c r="E199" s="248" t="s">
        <v>1</v>
      </c>
      <c r="F199" s="229" t="s">
        <v>317</v>
      </c>
      <c r="G199" s="227"/>
      <c r="H199" s="230">
        <v>68.040000000000006</v>
      </c>
      <c r="I199" s="231"/>
      <c r="J199" s="227"/>
      <c r="K199" s="227"/>
      <c r="L199" s="232"/>
      <c r="M199" s="233"/>
      <c r="N199" s="234"/>
      <c r="O199" s="234"/>
      <c r="P199" s="234"/>
      <c r="Q199" s="234"/>
      <c r="R199" s="234"/>
      <c r="S199" s="234"/>
      <c r="T199" s="235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T199" s="236" t="s">
        <v>130</v>
      </c>
      <c r="AU199" s="236" t="s">
        <v>125</v>
      </c>
      <c r="AV199" s="13" t="s">
        <v>125</v>
      </c>
      <c r="AW199" s="13" t="s">
        <v>30</v>
      </c>
      <c r="AX199" s="13" t="s">
        <v>73</v>
      </c>
      <c r="AY199" s="236" t="s">
        <v>116</v>
      </c>
    </row>
    <row r="200" s="13" customFormat="1">
      <c r="A200" s="13"/>
      <c r="B200" s="226"/>
      <c r="C200" s="227"/>
      <c r="D200" s="228" t="s">
        <v>130</v>
      </c>
      <c r="E200" s="248" t="s">
        <v>1</v>
      </c>
      <c r="F200" s="229" t="s">
        <v>318</v>
      </c>
      <c r="G200" s="227"/>
      <c r="H200" s="230">
        <v>60.479999999999997</v>
      </c>
      <c r="I200" s="231"/>
      <c r="J200" s="227"/>
      <c r="K200" s="227"/>
      <c r="L200" s="232"/>
      <c r="M200" s="233"/>
      <c r="N200" s="234"/>
      <c r="O200" s="234"/>
      <c r="P200" s="234"/>
      <c r="Q200" s="234"/>
      <c r="R200" s="234"/>
      <c r="S200" s="234"/>
      <c r="T200" s="235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T200" s="236" t="s">
        <v>130</v>
      </c>
      <c r="AU200" s="236" t="s">
        <v>125</v>
      </c>
      <c r="AV200" s="13" t="s">
        <v>125</v>
      </c>
      <c r="AW200" s="13" t="s">
        <v>30</v>
      </c>
      <c r="AX200" s="13" t="s">
        <v>73</v>
      </c>
      <c r="AY200" s="236" t="s">
        <v>116</v>
      </c>
    </row>
    <row r="201" s="13" customFormat="1">
      <c r="A201" s="13"/>
      <c r="B201" s="226"/>
      <c r="C201" s="227"/>
      <c r="D201" s="228" t="s">
        <v>130</v>
      </c>
      <c r="E201" s="248" t="s">
        <v>1</v>
      </c>
      <c r="F201" s="229" t="s">
        <v>319</v>
      </c>
      <c r="G201" s="227"/>
      <c r="H201" s="230">
        <v>-14.4</v>
      </c>
      <c r="I201" s="231"/>
      <c r="J201" s="227"/>
      <c r="K201" s="227"/>
      <c r="L201" s="232"/>
      <c r="M201" s="233"/>
      <c r="N201" s="234"/>
      <c r="O201" s="234"/>
      <c r="P201" s="234"/>
      <c r="Q201" s="234"/>
      <c r="R201" s="234"/>
      <c r="S201" s="234"/>
      <c r="T201" s="235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T201" s="236" t="s">
        <v>130</v>
      </c>
      <c r="AU201" s="236" t="s">
        <v>125</v>
      </c>
      <c r="AV201" s="13" t="s">
        <v>125</v>
      </c>
      <c r="AW201" s="13" t="s">
        <v>30</v>
      </c>
      <c r="AX201" s="13" t="s">
        <v>73</v>
      </c>
      <c r="AY201" s="236" t="s">
        <v>116</v>
      </c>
    </row>
    <row r="202" s="14" customFormat="1">
      <c r="A202" s="14"/>
      <c r="B202" s="249"/>
      <c r="C202" s="250"/>
      <c r="D202" s="228" t="s">
        <v>130</v>
      </c>
      <c r="E202" s="251" t="s">
        <v>1</v>
      </c>
      <c r="F202" s="252" t="s">
        <v>243</v>
      </c>
      <c r="G202" s="250"/>
      <c r="H202" s="253">
        <v>170.316</v>
      </c>
      <c r="I202" s="254"/>
      <c r="J202" s="250"/>
      <c r="K202" s="250"/>
      <c r="L202" s="255"/>
      <c r="M202" s="256"/>
      <c r="N202" s="257"/>
      <c r="O202" s="257"/>
      <c r="P202" s="257"/>
      <c r="Q202" s="257"/>
      <c r="R202" s="257"/>
      <c r="S202" s="257"/>
      <c r="T202" s="258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T202" s="259" t="s">
        <v>130</v>
      </c>
      <c r="AU202" s="259" t="s">
        <v>125</v>
      </c>
      <c r="AV202" s="14" t="s">
        <v>124</v>
      </c>
      <c r="AW202" s="14" t="s">
        <v>30</v>
      </c>
      <c r="AX202" s="14" t="s">
        <v>81</v>
      </c>
      <c r="AY202" s="259" t="s">
        <v>116</v>
      </c>
    </row>
    <row r="203" s="2" customFormat="1" ht="33" customHeight="1">
      <c r="A203" s="37"/>
      <c r="B203" s="38"/>
      <c r="C203" s="213" t="s">
        <v>320</v>
      </c>
      <c r="D203" s="213" t="s">
        <v>119</v>
      </c>
      <c r="E203" s="214" t="s">
        <v>321</v>
      </c>
      <c r="F203" s="215" t="s">
        <v>322</v>
      </c>
      <c r="G203" s="216" t="s">
        <v>200</v>
      </c>
      <c r="H203" s="217">
        <v>170.316</v>
      </c>
      <c r="I203" s="218"/>
      <c r="J203" s="219">
        <f>ROUND(I203*H203,2)</f>
        <v>0</v>
      </c>
      <c r="K203" s="215" t="s">
        <v>123</v>
      </c>
      <c r="L203" s="43"/>
      <c r="M203" s="220" t="s">
        <v>1</v>
      </c>
      <c r="N203" s="221" t="s">
        <v>39</v>
      </c>
      <c r="O203" s="90"/>
      <c r="P203" s="222">
        <f>O203*H203</f>
        <v>0</v>
      </c>
      <c r="Q203" s="222">
        <v>0.0051999999999999998</v>
      </c>
      <c r="R203" s="222">
        <f>Q203*H203</f>
        <v>0.88564319999999996</v>
      </c>
      <c r="S203" s="222">
        <v>0</v>
      </c>
      <c r="T203" s="223">
        <f>S203*H203</f>
        <v>0</v>
      </c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  <c r="AE203" s="37"/>
      <c r="AR203" s="224" t="s">
        <v>152</v>
      </c>
      <c r="AT203" s="224" t="s">
        <v>119</v>
      </c>
      <c r="AU203" s="224" t="s">
        <v>125</v>
      </c>
      <c r="AY203" s="16" t="s">
        <v>116</v>
      </c>
      <c r="BE203" s="225">
        <f>IF(N203="základní",J203,0)</f>
        <v>0</v>
      </c>
      <c r="BF203" s="225">
        <f>IF(N203="snížená",J203,0)</f>
        <v>0</v>
      </c>
      <c r="BG203" s="225">
        <f>IF(N203="zákl. přenesená",J203,0)</f>
        <v>0</v>
      </c>
      <c r="BH203" s="225">
        <f>IF(N203="sníž. přenesená",J203,0)</f>
        <v>0</v>
      </c>
      <c r="BI203" s="225">
        <f>IF(N203="nulová",J203,0)</f>
        <v>0</v>
      </c>
      <c r="BJ203" s="16" t="s">
        <v>125</v>
      </c>
      <c r="BK203" s="225">
        <f>ROUND(I203*H203,2)</f>
        <v>0</v>
      </c>
      <c r="BL203" s="16" t="s">
        <v>152</v>
      </c>
      <c r="BM203" s="224" t="s">
        <v>323</v>
      </c>
    </row>
    <row r="204" s="13" customFormat="1">
      <c r="A204" s="13"/>
      <c r="B204" s="226"/>
      <c r="C204" s="227"/>
      <c r="D204" s="228" t="s">
        <v>130</v>
      </c>
      <c r="E204" s="248" t="s">
        <v>1</v>
      </c>
      <c r="F204" s="229" t="s">
        <v>316</v>
      </c>
      <c r="G204" s="227"/>
      <c r="H204" s="230">
        <v>56.195999999999998</v>
      </c>
      <c r="I204" s="231"/>
      <c r="J204" s="227"/>
      <c r="K204" s="227"/>
      <c r="L204" s="232"/>
      <c r="M204" s="233"/>
      <c r="N204" s="234"/>
      <c r="O204" s="234"/>
      <c r="P204" s="234"/>
      <c r="Q204" s="234"/>
      <c r="R204" s="234"/>
      <c r="S204" s="234"/>
      <c r="T204" s="235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T204" s="236" t="s">
        <v>130</v>
      </c>
      <c r="AU204" s="236" t="s">
        <v>125</v>
      </c>
      <c r="AV204" s="13" t="s">
        <v>125</v>
      </c>
      <c r="AW204" s="13" t="s">
        <v>30</v>
      </c>
      <c r="AX204" s="13" t="s">
        <v>73</v>
      </c>
      <c r="AY204" s="236" t="s">
        <v>116</v>
      </c>
    </row>
    <row r="205" s="13" customFormat="1">
      <c r="A205" s="13"/>
      <c r="B205" s="226"/>
      <c r="C205" s="227"/>
      <c r="D205" s="228" t="s">
        <v>130</v>
      </c>
      <c r="E205" s="248" t="s">
        <v>1</v>
      </c>
      <c r="F205" s="229" t="s">
        <v>317</v>
      </c>
      <c r="G205" s="227"/>
      <c r="H205" s="230">
        <v>68.040000000000006</v>
      </c>
      <c r="I205" s="231"/>
      <c r="J205" s="227"/>
      <c r="K205" s="227"/>
      <c r="L205" s="232"/>
      <c r="M205" s="233"/>
      <c r="N205" s="234"/>
      <c r="O205" s="234"/>
      <c r="P205" s="234"/>
      <c r="Q205" s="234"/>
      <c r="R205" s="234"/>
      <c r="S205" s="234"/>
      <c r="T205" s="235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T205" s="236" t="s">
        <v>130</v>
      </c>
      <c r="AU205" s="236" t="s">
        <v>125</v>
      </c>
      <c r="AV205" s="13" t="s">
        <v>125</v>
      </c>
      <c r="AW205" s="13" t="s">
        <v>30</v>
      </c>
      <c r="AX205" s="13" t="s">
        <v>73</v>
      </c>
      <c r="AY205" s="236" t="s">
        <v>116</v>
      </c>
    </row>
    <row r="206" s="13" customFormat="1">
      <c r="A206" s="13"/>
      <c r="B206" s="226"/>
      <c r="C206" s="227"/>
      <c r="D206" s="228" t="s">
        <v>130</v>
      </c>
      <c r="E206" s="248" t="s">
        <v>1</v>
      </c>
      <c r="F206" s="229" t="s">
        <v>318</v>
      </c>
      <c r="G206" s="227"/>
      <c r="H206" s="230">
        <v>60.479999999999997</v>
      </c>
      <c r="I206" s="231"/>
      <c r="J206" s="227"/>
      <c r="K206" s="227"/>
      <c r="L206" s="232"/>
      <c r="M206" s="233"/>
      <c r="N206" s="234"/>
      <c r="O206" s="234"/>
      <c r="P206" s="234"/>
      <c r="Q206" s="234"/>
      <c r="R206" s="234"/>
      <c r="S206" s="234"/>
      <c r="T206" s="235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T206" s="236" t="s">
        <v>130</v>
      </c>
      <c r="AU206" s="236" t="s">
        <v>125</v>
      </c>
      <c r="AV206" s="13" t="s">
        <v>125</v>
      </c>
      <c r="AW206" s="13" t="s">
        <v>30</v>
      </c>
      <c r="AX206" s="13" t="s">
        <v>73</v>
      </c>
      <c r="AY206" s="236" t="s">
        <v>116</v>
      </c>
    </row>
    <row r="207" s="13" customFormat="1">
      <c r="A207" s="13"/>
      <c r="B207" s="226"/>
      <c r="C207" s="227"/>
      <c r="D207" s="228" t="s">
        <v>130</v>
      </c>
      <c r="E207" s="248" t="s">
        <v>1</v>
      </c>
      <c r="F207" s="229" t="s">
        <v>319</v>
      </c>
      <c r="G207" s="227"/>
      <c r="H207" s="230">
        <v>-14.4</v>
      </c>
      <c r="I207" s="231"/>
      <c r="J207" s="227"/>
      <c r="K207" s="227"/>
      <c r="L207" s="232"/>
      <c r="M207" s="233"/>
      <c r="N207" s="234"/>
      <c r="O207" s="234"/>
      <c r="P207" s="234"/>
      <c r="Q207" s="234"/>
      <c r="R207" s="234"/>
      <c r="S207" s="234"/>
      <c r="T207" s="235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T207" s="236" t="s">
        <v>130</v>
      </c>
      <c r="AU207" s="236" t="s">
        <v>125</v>
      </c>
      <c r="AV207" s="13" t="s">
        <v>125</v>
      </c>
      <c r="AW207" s="13" t="s">
        <v>30</v>
      </c>
      <c r="AX207" s="13" t="s">
        <v>73</v>
      </c>
      <c r="AY207" s="236" t="s">
        <v>116</v>
      </c>
    </row>
    <row r="208" s="14" customFormat="1">
      <c r="A208" s="14"/>
      <c r="B208" s="249"/>
      <c r="C208" s="250"/>
      <c r="D208" s="228" t="s">
        <v>130</v>
      </c>
      <c r="E208" s="251" t="s">
        <v>1</v>
      </c>
      <c r="F208" s="252" t="s">
        <v>243</v>
      </c>
      <c r="G208" s="250"/>
      <c r="H208" s="253">
        <v>170.316</v>
      </c>
      <c r="I208" s="254"/>
      <c r="J208" s="250"/>
      <c r="K208" s="250"/>
      <c r="L208" s="255"/>
      <c r="M208" s="256"/>
      <c r="N208" s="257"/>
      <c r="O208" s="257"/>
      <c r="P208" s="257"/>
      <c r="Q208" s="257"/>
      <c r="R208" s="257"/>
      <c r="S208" s="257"/>
      <c r="T208" s="258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T208" s="259" t="s">
        <v>130</v>
      </c>
      <c r="AU208" s="259" t="s">
        <v>125</v>
      </c>
      <c r="AV208" s="14" t="s">
        <v>124</v>
      </c>
      <c r="AW208" s="14" t="s">
        <v>30</v>
      </c>
      <c r="AX208" s="14" t="s">
        <v>81</v>
      </c>
      <c r="AY208" s="259" t="s">
        <v>116</v>
      </c>
    </row>
    <row r="209" s="2" customFormat="1" ht="16.5" customHeight="1">
      <c r="A209" s="37"/>
      <c r="B209" s="38"/>
      <c r="C209" s="237" t="s">
        <v>324</v>
      </c>
      <c r="D209" s="237" t="s">
        <v>165</v>
      </c>
      <c r="E209" s="238" t="s">
        <v>325</v>
      </c>
      <c r="F209" s="239" t="s">
        <v>326</v>
      </c>
      <c r="G209" s="240" t="s">
        <v>200</v>
      </c>
      <c r="H209" s="241">
        <v>206.083</v>
      </c>
      <c r="I209" s="242"/>
      <c r="J209" s="243">
        <f>ROUND(I209*H209,2)</f>
        <v>0</v>
      </c>
      <c r="K209" s="239" t="s">
        <v>123</v>
      </c>
      <c r="L209" s="244"/>
      <c r="M209" s="245" t="s">
        <v>1</v>
      </c>
      <c r="N209" s="246" t="s">
        <v>39</v>
      </c>
      <c r="O209" s="90"/>
      <c r="P209" s="222">
        <f>O209*H209</f>
        <v>0</v>
      </c>
      <c r="Q209" s="222">
        <v>0.0126</v>
      </c>
      <c r="R209" s="222">
        <f>Q209*H209</f>
        <v>2.5966458000000001</v>
      </c>
      <c r="S209" s="222">
        <v>0</v>
      </c>
      <c r="T209" s="223">
        <f>S209*H209</f>
        <v>0</v>
      </c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  <c r="AE209" s="37"/>
      <c r="AR209" s="224" t="s">
        <v>168</v>
      </c>
      <c r="AT209" s="224" t="s">
        <v>165</v>
      </c>
      <c r="AU209" s="224" t="s">
        <v>125</v>
      </c>
      <c r="AY209" s="16" t="s">
        <v>116</v>
      </c>
      <c r="BE209" s="225">
        <f>IF(N209="základní",J209,0)</f>
        <v>0</v>
      </c>
      <c r="BF209" s="225">
        <f>IF(N209="snížená",J209,0)</f>
        <v>0</v>
      </c>
      <c r="BG209" s="225">
        <f>IF(N209="zákl. přenesená",J209,0)</f>
        <v>0</v>
      </c>
      <c r="BH209" s="225">
        <f>IF(N209="sníž. přenesená",J209,0)</f>
        <v>0</v>
      </c>
      <c r="BI209" s="225">
        <f>IF(N209="nulová",J209,0)</f>
        <v>0</v>
      </c>
      <c r="BJ209" s="16" t="s">
        <v>125</v>
      </c>
      <c r="BK209" s="225">
        <f>ROUND(I209*H209,2)</f>
        <v>0</v>
      </c>
      <c r="BL209" s="16" t="s">
        <v>152</v>
      </c>
      <c r="BM209" s="224" t="s">
        <v>327</v>
      </c>
    </row>
    <row r="210" s="13" customFormat="1">
      <c r="A210" s="13"/>
      <c r="B210" s="226"/>
      <c r="C210" s="227"/>
      <c r="D210" s="228" t="s">
        <v>130</v>
      </c>
      <c r="E210" s="248" t="s">
        <v>1</v>
      </c>
      <c r="F210" s="229" t="s">
        <v>328</v>
      </c>
      <c r="G210" s="227"/>
      <c r="H210" s="230">
        <v>187.34800000000001</v>
      </c>
      <c r="I210" s="231"/>
      <c r="J210" s="227"/>
      <c r="K210" s="227"/>
      <c r="L210" s="232"/>
      <c r="M210" s="233"/>
      <c r="N210" s="234"/>
      <c r="O210" s="234"/>
      <c r="P210" s="234"/>
      <c r="Q210" s="234"/>
      <c r="R210" s="234"/>
      <c r="S210" s="234"/>
      <c r="T210" s="235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T210" s="236" t="s">
        <v>130</v>
      </c>
      <c r="AU210" s="236" t="s">
        <v>125</v>
      </c>
      <c r="AV210" s="13" t="s">
        <v>125</v>
      </c>
      <c r="AW210" s="13" t="s">
        <v>30</v>
      </c>
      <c r="AX210" s="13" t="s">
        <v>81</v>
      </c>
      <c r="AY210" s="236" t="s">
        <v>116</v>
      </c>
    </row>
    <row r="211" s="13" customFormat="1">
      <c r="A211" s="13"/>
      <c r="B211" s="226"/>
      <c r="C211" s="227"/>
      <c r="D211" s="228" t="s">
        <v>130</v>
      </c>
      <c r="E211" s="227"/>
      <c r="F211" s="229" t="s">
        <v>329</v>
      </c>
      <c r="G211" s="227"/>
      <c r="H211" s="230">
        <v>206.083</v>
      </c>
      <c r="I211" s="231"/>
      <c r="J211" s="227"/>
      <c r="K211" s="227"/>
      <c r="L211" s="232"/>
      <c r="M211" s="233"/>
      <c r="N211" s="234"/>
      <c r="O211" s="234"/>
      <c r="P211" s="234"/>
      <c r="Q211" s="234"/>
      <c r="R211" s="234"/>
      <c r="S211" s="234"/>
      <c r="T211" s="235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T211" s="236" t="s">
        <v>130</v>
      </c>
      <c r="AU211" s="236" t="s">
        <v>125</v>
      </c>
      <c r="AV211" s="13" t="s">
        <v>125</v>
      </c>
      <c r="AW211" s="13" t="s">
        <v>4</v>
      </c>
      <c r="AX211" s="13" t="s">
        <v>81</v>
      </c>
      <c r="AY211" s="236" t="s">
        <v>116</v>
      </c>
    </row>
    <row r="212" s="2" customFormat="1" ht="24.15" customHeight="1">
      <c r="A212" s="37"/>
      <c r="B212" s="38"/>
      <c r="C212" s="213" t="s">
        <v>330</v>
      </c>
      <c r="D212" s="213" t="s">
        <v>119</v>
      </c>
      <c r="E212" s="214" t="s">
        <v>331</v>
      </c>
      <c r="F212" s="215" t="s">
        <v>332</v>
      </c>
      <c r="G212" s="216" t="s">
        <v>173</v>
      </c>
      <c r="H212" s="247"/>
      <c r="I212" s="218"/>
      <c r="J212" s="219">
        <f>ROUND(I212*H212,2)</f>
        <v>0</v>
      </c>
      <c r="K212" s="215" t="s">
        <v>123</v>
      </c>
      <c r="L212" s="43"/>
      <c r="M212" s="220" t="s">
        <v>1</v>
      </c>
      <c r="N212" s="221" t="s">
        <v>39</v>
      </c>
      <c r="O212" s="90"/>
      <c r="P212" s="222">
        <f>O212*H212</f>
        <v>0</v>
      </c>
      <c r="Q212" s="222">
        <v>0</v>
      </c>
      <c r="R212" s="222">
        <f>Q212*H212</f>
        <v>0</v>
      </c>
      <c r="S212" s="222">
        <v>0</v>
      </c>
      <c r="T212" s="223">
        <f>S212*H212</f>
        <v>0</v>
      </c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  <c r="AE212" s="37"/>
      <c r="AR212" s="224" t="s">
        <v>152</v>
      </c>
      <c r="AT212" s="224" t="s">
        <v>119</v>
      </c>
      <c r="AU212" s="224" t="s">
        <v>125</v>
      </c>
      <c r="AY212" s="16" t="s">
        <v>116</v>
      </c>
      <c r="BE212" s="225">
        <f>IF(N212="základní",J212,0)</f>
        <v>0</v>
      </c>
      <c r="BF212" s="225">
        <f>IF(N212="snížená",J212,0)</f>
        <v>0</v>
      </c>
      <c r="BG212" s="225">
        <f>IF(N212="zákl. přenesená",J212,0)</f>
        <v>0</v>
      </c>
      <c r="BH212" s="225">
        <f>IF(N212="sníž. přenesená",J212,0)</f>
        <v>0</v>
      </c>
      <c r="BI212" s="225">
        <f>IF(N212="nulová",J212,0)</f>
        <v>0</v>
      </c>
      <c r="BJ212" s="16" t="s">
        <v>125</v>
      </c>
      <c r="BK212" s="225">
        <f>ROUND(I212*H212,2)</f>
        <v>0</v>
      </c>
      <c r="BL212" s="16" t="s">
        <v>152</v>
      </c>
      <c r="BM212" s="224" t="s">
        <v>333</v>
      </c>
    </row>
    <row r="213" s="2" customFormat="1" ht="24.15" customHeight="1">
      <c r="A213" s="37"/>
      <c r="B213" s="38"/>
      <c r="C213" s="213" t="s">
        <v>334</v>
      </c>
      <c r="D213" s="213" t="s">
        <v>119</v>
      </c>
      <c r="E213" s="214" t="s">
        <v>335</v>
      </c>
      <c r="F213" s="215" t="s">
        <v>336</v>
      </c>
      <c r="G213" s="216" t="s">
        <v>173</v>
      </c>
      <c r="H213" s="247"/>
      <c r="I213" s="218"/>
      <c r="J213" s="219">
        <f>ROUND(I213*H213,2)</f>
        <v>0</v>
      </c>
      <c r="K213" s="215" t="s">
        <v>123</v>
      </c>
      <c r="L213" s="43"/>
      <c r="M213" s="220" t="s">
        <v>1</v>
      </c>
      <c r="N213" s="221" t="s">
        <v>39</v>
      </c>
      <c r="O213" s="90"/>
      <c r="P213" s="222">
        <f>O213*H213</f>
        <v>0</v>
      </c>
      <c r="Q213" s="222">
        <v>0</v>
      </c>
      <c r="R213" s="222">
        <f>Q213*H213</f>
        <v>0</v>
      </c>
      <c r="S213" s="222">
        <v>0</v>
      </c>
      <c r="T213" s="223">
        <f>S213*H213</f>
        <v>0</v>
      </c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  <c r="AE213" s="37"/>
      <c r="AR213" s="224" t="s">
        <v>152</v>
      </c>
      <c r="AT213" s="224" t="s">
        <v>119</v>
      </c>
      <c r="AU213" s="224" t="s">
        <v>125</v>
      </c>
      <c r="AY213" s="16" t="s">
        <v>116</v>
      </c>
      <c r="BE213" s="225">
        <f>IF(N213="základní",J213,0)</f>
        <v>0</v>
      </c>
      <c r="BF213" s="225">
        <f>IF(N213="snížená",J213,0)</f>
        <v>0</v>
      </c>
      <c r="BG213" s="225">
        <f>IF(N213="zákl. přenesená",J213,0)</f>
        <v>0</v>
      </c>
      <c r="BH213" s="225">
        <f>IF(N213="sníž. přenesená",J213,0)</f>
        <v>0</v>
      </c>
      <c r="BI213" s="225">
        <f>IF(N213="nulová",J213,0)</f>
        <v>0</v>
      </c>
      <c r="BJ213" s="16" t="s">
        <v>125</v>
      </c>
      <c r="BK213" s="225">
        <f>ROUND(I213*H213,2)</f>
        <v>0</v>
      </c>
      <c r="BL213" s="16" t="s">
        <v>152</v>
      </c>
      <c r="BM213" s="224" t="s">
        <v>337</v>
      </c>
    </row>
    <row r="214" s="12" customFormat="1" ht="22.8" customHeight="1">
      <c r="A214" s="12"/>
      <c r="B214" s="197"/>
      <c r="C214" s="198"/>
      <c r="D214" s="199" t="s">
        <v>72</v>
      </c>
      <c r="E214" s="211" t="s">
        <v>338</v>
      </c>
      <c r="F214" s="211" t="s">
        <v>339</v>
      </c>
      <c r="G214" s="198"/>
      <c r="H214" s="198"/>
      <c r="I214" s="201"/>
      <c r="J214" s="212">
        <f>BK214</f>
        <v>0</v>
      </c>
      <c r="K214" s="198"/>
      <c r="L214" s="203"/>
      <c r="M214" s="204"/>
      <c r="N214" s="205"/>
      <c r="O214" s="205"/>
      <c r="P214" s="206">
        <f>SUM(P215:P227)</f>
        <v>0</v>
      </c>
      <c r="Q214" s="205"/>
      <c r="R214" s="206">
        <f>SUM(R215:R227)</f>
        <v>0.060910430000000002</v>
      </c>
      <c r="S214" s="205"/>
      <c r="T214" s="207">
        <f>SUM(T215:T227)</f>
        <v>0.018646049999999997</v>
      </c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R214" s="208" t="s">
        <v>125</v>
      </c>
      <c r="AT214" s="209" t="s">
        <v>72</v>
      </c>
      <c r="AU214" s="209" t="s">
        <v>81</v>
      </c>
      <c r="AY214" s="208" t="s">
        <v>116</v>
      </c>
      <c r="BK214" s="210">
        <f>SUM(BK215:BK227)</f>
        <v>0</v>
      </c>
    </row>
    <row r="215" s="2" customFormat="1" ht="24.15" customHeight="1">
      <c r="A215" s="37"/>
      <c r="B215" s="38"/>
      <c r="C215" s="213" t="s">
        <v>340</v>
      </c>
      <c r="D215" s="213" t="s">
        <v>119</v>
      </c>
      <c r="E215" s="214" t="s">
        <v>341</v>
      </c>
      <c r="F215" s="215" t="s">
        <v>342</v>
      </c>
      <c r="G215" s="216" t="s">
        <v>200</v>
      </c>
      <c r="H215" s="217">
        <v>124.307</v>
      </c>
      <c r="I215" s="218"/>
      <c r="J215" s="219">
        <f>ROUND(I215*H215,2)</f>
        <v>0</v>
      </c>
      <c r="K215" s="215" t="s">
        <v>123</v>
      </c>
      <c r="L215" s="43"/>
      <c r="M215" s="220" t="s">
        <v>1</v>
      </c>
      <c r="N215" s="221" t="s">
        <v>39</v>
      </c>
      <c r="O215" s="90"/>
      <c r="P215" s="222">
        <f>O215*H215</f>
        <v>0</v>
      </c>
      <c r="Q215" s="222">
        <v>0</v>
      </c>
      <c r="R215" s="222">
        <f>Q215*H215</f>
        <v>0</v>
      </c>
      <c r="S215" s="222">
        <v>0.00014999999999999999</v>
      </c>
      <c r="T215" s="223">
        <f>S215*H215</f>
        <v>0.018646049999999997</v>
      </c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  <c r="AE215" s="37"/>
      <c r="AR215" s="224" t="s">
        <v>152</v>
      </c>
      <c r="AT215" s="224" t="s">
        <v>119</v>
      </c>
      <c r="AU215" s="224" t="s">
        <v>125</v>
      </c>
      <c r="AY215" s="16" t="s">
        <v>116</v>
      </c>
      <c r="BE215" s="225">
        <f>IF(N215="základní",J215,0)</f>
        <v>0</v>
      </c>
      <c r="BF215" s="225">
        <f>IF(N215="snížená",J215,0)</f>
        <v>0</v>
      </c>
      <c r="BG215" s="225">
        <f>IF(N215="zákl. přenesená",J215,0)</f>
        <v>0</v>
      </c>
      <c r="BH215" s="225">
        <f>IF(N215="sníž. přenesená",J215,0)</f>
        <v>0</v>
      </c>
      <c r="BI215" s="225">
        <f>IF(N215="nulová",J215,0)</f>
        <v>0</v>
      </c>
      <c r="BJ215" s="16" t="s">
        <v>125</v>
      </c>
      <c r="BK215" s="225">
        <f>ROUND(I215*H215,2)</f>
        <v>0</v>
      </c>
      <c r="BL215" s="16" t="s">
        <v>152</v>
      </c>
      <c r="BM215" s="224" t="s">
        <v>343</v>
      </c>
    </row>
    <row r="216" s="2" customFormat="1" ht="16.5" customHeight="1">
      <c r="A216" s="37"/>
      <c r="B216" s="38"/>
      <c r="C216" s="213" t="s">
        <v>344</v>
      </c>
      <c r="D216" s="213" t="s">
        <v>119</v>
      </c>
      <c r="E216" s="214" t="s">
        <v>345</v>
      </c>
      <c r="F216" s="215" t="s">
        <v>346</v>
      </c>
      <c r="G216" s="216" t="s">
        <v>200</v>
      </c>
      <c r="H216" s="217">
        <v>53.938000000000002</v>
      </c>
      <c r="I216" s="218"/>
      <c r="J216" s="219">
        <f>ROUND(I216*H216,2)</f>
        <v>0</v>
      </c>
      <c r="K216" s="215" t="s">
        <v>123</v>
      </c>
      <c r="L216" s="43"/>
      <c r="M216" s="220" t="s">
        <v>1</v>
      </c>
      <c r="N216" s="221" t="s">
        <v>39</v>
      </c>
      <c r="O216" s="90"/>
      <c r="P216" s="222">
        <f>O216*H216</f>
        <v>0</v>
      </c>
      <c r="Q216" s="222">
        <v>0</v>
      </c>
      <c r="R216" s="222">
        <f>Q216*H216</f>
        <v>0</v>
      </c>
      <c r="S216" s="222">
        <v>0</v>
      </c>
      <c r="T216" s="223">
        <f>S216*H216</f>
        <v>0</v>
      </c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  <c r="AE216" s="37"/>
      <c r="AR216" s="224" t="s">
        <v>152</v>
      </c>
      <c r="AT216" s="224" t="s">
        <v>119</v>
      </c>
      <c r="AU216" s="224" t="s">
        <v>125</v>
      </c>
      <c r="AY216" s="16" t="s">
        <v>116</v>
      </c>
      <c r="BE216" s="225">
        <f>IF(N216="základní",J216,0)</f>
        <v>0</v>
      </c>
      <c r="BF216" s="225">
        <f>IF(N216="snížená",J216,0)</f>
        <v>0</v>
      </c>
      <c r="BG216" s="225">
        <f>IF(N216="zákl. přenesená",J216,0)</f>
        <v>0</v>
      </c>
      <c r="BH216" s="225">
        <f>IF(N216="sníž. přenesená",J216,0)</f>
        <v>0</v>
      </c>
      <c r="BI216" s="225">
        <f>IF(N216="nulová",J216,0)</f>
        <v>0</v>
      </c>
      <c r="BJ216" s="16" t="s">
        <v>125</v>
      </c>
      <c r="BK216" s="225">
        <f>ROUND(I216*H216,2)</f>
        <v>0</v>
      </c>
      <c r="BL216" s="16" t="s">
        <v>152</v>
      </c>
      <c r="BM216" s="224" t="s">
        <v>347</v>
      </c>
    </row>
    <row r="217" s="2" customFormat="1" ht="16.5" customHeight="1">
      <c r="A217" s="37"/>
      <c r="B217" s="38"/>
      <c r="C217" s="237" t="s">
        <v>348</v>
      </c>
      <c r="D217" s="237" t="s">
        <v>165</v>
      </c>
      <c r="E217" s="238" t="s">
        <v>349</v>
      </c>
      <c r="F217" s="239" t="s">
        <v>350</v>
      </c>
      <c r="G217" s="240" t="s">
        <v>200</v>
      </c>
      <c r="H217" s="241">
        <v>62.030000000000001</v>
      </c>
      <c r="I217" s="242"/>
      <c r="J217" s="243">
        <f>ROUND(I217*H217,2)</f>
        <v>0</v>
      </c>
      <c r="K217" s="239" t="s">
        <v>123</v>
      </c>
      <c r="L217" s="244"/>
      <c r="M217" s="245" t="s">
        <v>1</v>
      </c>
      <c r="N217" s="246" t="s">
        <v>39</v>
      </c>
      <c r="O217" s="90"/>
      <c r="P217" s="222">
        <f>O217*H217</f>
        <v>0</v>
      </c>
      <c r="Q217" s="222">
        <v>0</v>
      </c>
      <c r="R217" s="222">
        <f>Q217*H217</f>
        <v>0</v>
      </c>
      <c r="S217" s="222">
        <v>0</v>
      </c>
      <c r="T217" s="223">
        <f>S217*H217</f>
        <v>0</v>
      </c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  <c r="AE217" s="37"/>
      <c r="AR217" s="224" t="s">
        <v>168</v>
      </c>
      <c r="AT217" s="224" t="s">
        <v>165</v>
      </c>
      <c r="AU217" s="224" t="s">
        <v>125</v>
      </c>
      <c r="AY217" s="16" t="s">
        <v>116</v>
      </c>
      <c r="BE217" s="225">
        <f>IF(N217="základní",J217,0)</f>
        <v>0</v>
      </c>
      <c r="BF217" s="225">
        <f>IF(N217="snížená",J217,0)</f>
        <v>0</v>
      </c>
      <c r="BG217" s="225">
        <f>IF(N217="zákl. přenesená",J217,0)</f>
        <v>0</v>
      </c>
      <c r="BH217" s="225">
        <f>IF(N217="sníž. přenesená",J217,0)</f>
        <v>0</v>
      </c>
      <c r="BI217" s="225">
        <f>IF(N217="nulová",J217,0)</f>
        <v>0</v>
      </c>
      <c r="BJ217" s="16" t="s">
        <v>125</v>
      </c>
      <c r="BK217" s="225">
        <f>ROUND(I217*H217,2)</f>
        <v>0</v>
      </c>
      <c r="BL217" s="16" t="s">
        <v>152</v>
      </c>
      <c r="BM217" s="224" t="s">
        <v>351</v>
      </c>
    </row>
    <row r="218" s="13" customFormat="1">
      <c r="A218" s="13"/>
      <c r="B218" s="226"/>
      <c r="C218" s="227"/>
      <c r="D218" s="228" t="s">
        <v>130</v>
      </c>
      <c r="E218" s="248" t="s">
        <v>1</v>
      </c>
      <c r="F218" s="229" t="s">
        <v>352</v>
      </c>
      <c r="G218" s="227"/>
      <c r="H218" s="230">
        <v>62.030000000000001</v>
      </c>
      <c r="I218" s="231"/>
      <c r="J218" s="227"/>
      <c r="K218" s="227"/>
      <c r="L218" s="232"/>
      <c r="M218" s="233"/>
      <c r="N218" s="234"/>
      <c r="O218" s="234"/>
      <c r="P218" s="234"/>
      <c r="Q218" s="234"/>
      <c r="R218" s="234"/>
      <c r="S218" s="234"/>
      <c r="T218" s="235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T218" s="236" t="s">
        <v>130</v>
      </c>
      <c r="AU218" s="236" t="s">
        <v>125</v>
      </c>
      <c r="AV218" s="13" t="s">
        <v>125</v>
      </c>
      <c r="AW218" s="13" t="s">
        <v>30</v>
      </c>
      <c r="AX218" s="13" t="s">
        <v>81</v>
      </c>
      <c r="AY218" s="236" t="s">
        <v>116</v>
      </c>
    </row>
    <row r="219" s="2" customFormat="1" ht="24.15" customHeight="1">
      <c r="A219" s="37"/>
      <c r="B219" s="38"/>
      <c r="C219" s="213" t="s">
        <v>353</v>
      </c>
      <c r="D219" s="213" t="s">
        <v>119</v>
      </c>
      <c r="E219" s="214" t="s">
        <v>354</v>
      </c>
      <c r="F219" s="215" t="s">
        <v>355</v>
      </c>
      <c r="G219" s="216" t="s">
        <v>200</v>
      </c>
      <c r="H219" s="217">
        <v>124.307</v>
      </c>
      <c r="I219" s="218"/>
      <c r="J219" s="219">
        <f>ROUND(I219*H219,2)</f>
        <v>0</v>
      </c>
      <c r="K219" s="215" t="s">
        <v>123</v>
      </c>
      <c r="L219" s="43"/>
      <c r="M219" s="220" t="s">
        <v>1</v>
      </c>
      <c r="N219" s="221" t="s">
        <v>39</v>
      </c>
      <c r="O219" s="90"/>
      <c r="P219" s="222">
        <f>O219*H219</f>
        <v>0</v>
      </c>
      <c r="Q219" s="222">
        <v>0.00020000000000000001</v>
      </c>
      <c r="R219" s="222">
        <f>Q219*H219</f>
        <v>0.024861400000000002</v>
      </c>
      <c r="S219" s="222">
        <v>0</v>
      </c>
      <c r="T219" s="223">
        <f>S219*H219</f>
        <v>0</v>
      </c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  <c r="AE219" s="37"/>
      <c r="AR219" s="224" t="s">
        <v>152</v>
      </c>
      <c r="AT219" s="224" t="s">
        <v>119</v>
      </c>
      <c r="AU219" s="224" t="s">
        <v>125</v>
      </c>
      <c r="AY219" s="16" t="s">
        <v>116</v>
      </c>
      <c r="BE219" s="225">
        <f>IF(N219="základní",J219,0)</f>
        <v>0</v>
      </c>
      <c r="BF219" s="225">
        <f>IF(N219="snížená",J219,0)</f>
        <v>0</v>
      </c>
      <c r="BG219" s="225">
        <f>IF(N219="zákl. přenesená",J219,0)</f>
        <v>0</v>
      </c>
      <c r="BH219" s="225">
        <f>IF(N219="sníž. přenesená",J219,0)</f>
        <v>0</v>
      </c>
      <c r="BI219" s="225">
        <f>IF(N219="nulová",J219,0)</f>
        <v>0</v>
      </c>
      <c r="BJ219" s="16" t="s">
        <v>125</v>
      </c>
      <c r="BK219" s="225">
        <f>ROUND(I219*H219,2)</f>
        <v>0</v>
      </c>
      <c r="BL219" s="16" t="s">
        <v>152</v>
      </c>
      <c r="BM219" s="224" t="s">
        <v>356</v>
      </c>
    </row>
    <row r="220" s="13" customFormat="1">
      <c r="A220" s="13"/>
      <c r="B220" s="226"/>
      <c r="C220" s="227"/>
      <c r="D220" s="228" t="s">
        <v>130</v>
      </c>
      <c r="E220" s="248" t="s">
        <v>1</v>
      </c>
      <c r="F220" s="229" t="s">
        <v>240</v>
      </c>
      <c r="G220" s="227"/>
      <c r="H220" s="230">
        <v>14.916</v>
      </c>
      <c r="I220" s="231"/>
      <c r="J220" s="227"/>
      <c r="K220" s="227"/>
      <c r="L220" s="232"/>
      <c r="M220" s="233"/>
      <c r="N220" s="234"/>
      <c r="O220" s="234"/>
      <c r="P220" s="234"/>
      <c r="Q220" s="234"/>
      <c r="R220" s="234"/>
      <c r="S220" s="234"/>
      <c r="T220" s="235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T220" s="236" t="s">
        <v>130</v>
      </c>
      <c r="AU220" s="236" t="s">
        <v>125</v>
      </c>
      <c r="AV220" s="13" t="s">
        <v>125</v>
      </c>
      <c r="AW220" s="13" t="s">
        <v>30</v>
      </c>
      <c r="AX220" s="13" t="s">
        <v>73</v>
      </c>
      <c r="AY220" s="236" t="s">
        <v>116</v>
      </c>
    </row>
    <row r="221" s="13" customFormat="1">
      <c r="A221" s="13"/>
      <c r="B221" s="226"/>
      <c r="C221" s="227"/>
      <c r="D221" s="228" t="s">
        <v>130</v>
      </c>
      <c r="E221" s="248" t="s">
        <v>1</v>
      </c>
      <c r="F221" s="229" t="s">
        <v>241</v>
      </c>
      <c r="G221" s="227"/>
      <c r="H221" s="230">
        <v>21.863</v>
      </c>
      <c r="I221" s="231"/>
      <c r="J221" s="227"/>
      <c r="K221" s="227"/>
      <c r="L221" s="232"/>
      <c r="M221" s="233"/>
      <c r="N221" s="234"/>
      <c r="O221" s="234"/>
      <c r="P221" s="234"/>
      <c r="Q221" s="234"/>
      <c r="R221" s="234"/>
      <c r="S221" s="234"/>
      <c r="T221" s="235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T221" s="236" t="s">
        <v>130</v>
      </c>
      <c r="AU221" s="236" t="s">
        <v>125</v>
      </c>
      <c r="AV221" s="13" t="s">
        <v>125</v>
      </c>
      <c r="AW221" s="13" t="s">
        <v>30</v>
      </c>
      <c r="AX221" s="13" t="s">
        <v>73</v>
      </c>
      <c r="AY221" s="236" t="s">
        <v>116</v>
      </c>
    </row>
    <row r="222" s="13" customFormat="1">
      <c r="A222" s="13"/>
      <c r="B222" s="226"/>
      <c r="C222" s="227"/>
      <c r="D222" s="228" t="s">
        <v>130</v>
      </c>
      <c r="E222" s="248" t="s">
        <v>1</v>
      </c>
      <c r="F222" s="229" t="s">
        <v>242</v>
      </c>
      <c r="G222" s="227"/>
      <c r="H222" s="230">
        <v>17.16</v>
      </c>
      <c r="I222" s="231"/>
      <c r="J222" s="227"/>
      <c r="K222" s="227"/>
      <c r="L222" s="232"/>
      <c r="M222" s="233"/>
      <c r="N222" s="234"/>
      <c r="O222" s="234"/>
      <c r="P222" s="234"/>
      <c r="Q222" s="234"/>
      <c r="R222" s="234"/>
      <c r="S222" s="234"/>
      <c r="T222" s="235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T222" s="236" t="s">
        <v>130</v>
      </c>
      <c r="AU222" s="236" t="s">
        <v>125</v>
      </c>
      <c r="AV222" s="13" t="s">
        <v>125</v>
      </c>
      <c r="AW222" s="13" t="s">
        <v>30</v>
      </c>
      <c r="AX222" s="13" t="s">
        <v>73</v>
      </c>
      <c r="AY222" s="236" t="s">
        <v>116</v>
      </c>
    </row>
    <row r="223" s="13" customFormat="1">
      <c r="A223" s="13"/>
      <c r="B223" s="226"/>
      <c r="C223" s="227"/>
      <c r="D223" s="228" t="s">
        <v>130</v>
      </c>
      <c r="E223" s="248" t="s">
        <v>1</v>
      </c>
      <c r="F223" s="229" t="s">
        <v>357</v>
      </c>
      <c r="G223" s="227"/>
      <c r="H223" s="230">
        <v>21.408000000000001</v>
      </c>
      <c r="I223" s="231"/>
      <c r="J223" s="227"/>
      <c r="K223" s="227"/>
      <c r="L223" s="232"/>
      <c r="M223" s="233"/>
      <c r="N223" s="234"/>
      <c r="O223" s="234"/>
      <c r="P223" s="234"/>
      <c r="Q223" s="234"/>
      <c r="R223" s="234"/>
      <c r="S223" s="234"/>
      <c r="T223" s="235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T223" s="236" t="s">
        <v>130</v>
      </c>
      <c r="AU223" s="236" t="s">
        <v>125</v>
      </c>
      <c r="AV223" s="13" t="s">
        <v>125</v>
      </c>
      <c r="AW223" s="13" t="s">
        <v>30</v>
      </c>
      <c r="AX223" s="13" t="s">
        <v>73</v>
      </c>
      <c r="AY223" s="236" t="s">
        <v>116</v>
      </c>
    </row>
    <row r="224" s="13" customFormat="1">
      <c r="A224" s="13"/>
      <c r="B224" s="226"/>
      <c r="C224" s="227"/>
      <c r="D224" s="228" t="s">
        <v>130</v>
      </c>
      <c r="E224" s="248" t="s">
        <v>1</v>
      </c>
      <c r="F224" s="229" t="s">
        <v>358</v>
      </c>
      <c r="G224" s="227"/>
      <c r="H224" s="230">
        <v>25.920000000000002</v>
      </c>
      <c r="I224" s="231"/>
      <c r="J224" s="227"/>
      <c r="K224" s="227"/>
      <c r="L224" s="232"/>
      <c r="M224" s="233"/>
      <c r="N224" s="234"/>
      <c r="O224" s="234"/>
      <c r="P224" s="234"/>
      <c r="Q224" s="234"/>
      <c r="R224" s="234"/>
      <c r="S224" s="234"/>
      <c r="T224" s="235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T224" s="236" t="s">
        <v>130</v>
      </c>
      <c r="AU224" s="236" t="s">
        <v>125</v>
      </c>
      <c r="AV224" s="13" t="s">
        <v>125</v>
      </c>
      <c r="AW224" s="13" t="s">
        <v>30</v>
      </c>
      <c r="AX224" s="13" t="s">
        <v>73</v>
      </c>
      <c r="AY224" s="236" t="s">
        <v>116</v>
      </c>
    </row>
    <row r="225" s="13" customFormat="1">
      <c r="A225" s="13"/>
      <c r="B225" s="226"/>
      <c r="C225" s="227"/>
      <c r="D225" s="228" t="s">
        <v>130</v>
      </c>
      <c r="E225" s="248" t="s">
        <v>1</v>
      </c>
      <c r="F225" s="229" t="s">
        <v>359</v>
      </c>
      <c r="G225" s="227"/>
      <c r="H225" s="230">
        <v>23.039999999999999</v>
      </c>
      <c r="I225" s="231"/>
      <c r="J225" s="227"/>
      <c r="K225" s="227"/>
      <c r="L225" s="232"/>
      <c r="M225" s="233"/>
      <c r="N225" s="234"/>
      <c r="O225" s="234"/>
      <c r="P225" s="234"/>
      <c r="Q225" s="234"/>
      <c r="R225" s="234"/>
      <c r="S225" s="234"/>
      <c r="T225" s="235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T225" s="236" t="s">
        <v>130</v>
      </c>
      <c r="AU225" s="236" t="s">
        <v>125</v>
      </c>
      <c r="AV225" s="13" t="s">
        <v>125</v>
      </c>
      <c r="AW225" s="13" t="s">
        <v>30</v>
      </c>
      <c r="AX225" s="13" t="s">
        <v>73</v>
      </c>
      <c r="AY225" s="236" t="s">
        <v>116</v>
      </c>
    </row>
    <row r="226" s="14" customFormat="1">
      <c r="A226" s="14"/>
      <c r="B226" s="249"/>
      <c r="C226" s="250"/>
      <c r="D226" s="228" t="s">
        <v>130</v>
      </c>
      <c r="E226" s="251" t="s">
        <v>1</v>
      </c>
      <c r="F226" s="252" t="s">
        <v>243</v>
      </c>
      <c r="G226" s="250"/>
      <c r="H226" s="253">
        <v>124.307</v>
      </c>
      <c r="I226" s="254"/>
      <c r="J226" s="250"/>
      <c r="K226" s="250"/>
      <c r="L226" s="255"/>
      <c r="M226" s="256"/>
      <c r="N226" s="257"/>
      <c r="O226" s="257"/>
      <c r="P226" s="257"/>
      <c r="Q226" s="257"/>
      <c r="R226" s="257"/>
      <c r="S226" s="257"/>
      <c r="T226" s="258"/>
      <c r="U226" s="14"/>
      <c r="V226" s="14"/>
      <c r="W226" s="14"/>
      <c r="X226" s="14"/>
      <c r="Y226" s="14"/>
      <c r="Z226" s="14"/>
      <c r="AA226" s="14"/>
      <c r="AB226" s="14"/>
      <c r="AC226" s="14"/>
      <c r="AD226" s="14"/>
      <c r="AE226" s="14"/>
      <c r="AT226" s="259" t="s">
        <v>130</v>
      </c>
      <c r="AU226" s="259" t="s">
        <v>125</v>
      </c>
      <c r="AV226" s="14" t="s">
        <v>124</v>
      </c>
      <c r="AW226" s="14" t="s">
        <v>30</v>
      </c>
      <c r="AX226" s="14" t="s">
        <v>81</v>
      </c>
      <c r="AY226" s="259" t="s">
        <v>116</v>
      </c>
    </row>
    <row r="227" s="2" customFormat="1" ht="24.15" customHeight="1">
      <c r="A227" s="37"/>
      <c r="B227" s="38"/>
      <c r="C227" s="213" t="s">
        <v>360</v>
      </c>
      <c r="D227" s="213" t="s">
        <v>119</v>
      </c>
      <c r="E227" s="214" t="s">
        <v>361</v>
      </c>
      <c r="F227" s="215" t="s">
        <v>362</v>
      </c>
      <c r="G227" s="216" t="s">
        <v>200</v>
      </c>
      <c r="H227" s="217">
        <v>124.307</v>
      </c>
      <c r="I227" s="218"/>
      <c r="J227" s="219">
        <f>ROUND(I227*H227,2)</f>
        <v>0</v>
      </c>
      <c r="K227" s="215" t="s">
        <v>123</v>
      </c>
      <c r="L227" s="43"/>
      <c r="M227" s="220" t="s">
        <v>1</v>
      </c>
      <c r="N227" s="221" t="s">
        <v>39</v>
      </c>
      <c r="O227" s="90"/>
      <c r="P227" s="222">
        <f>O227*H227</f>
        <v>0</v>
      </c>
      <c r="Q227" s="222">
        <v>0.00029</v>
      </c>
      <c r="R227" s="222">
        <f>Q227*H227</f>
        <v>0.036049030000000003</v>
      </c>
      <c r="S227" s="222">
        <v>0</v>
      </c>
      <c r="T227" s="223">
        <f>S227*H227</f>
        <v>0</v>
      </c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  <c r="AE227" s="37"/>
      <c r="AR227" s="224" t="s">
        <v>152</v>
      </c>
      <c r="AT227" s="224" t="s">
        <v>119</v>
      </c>
      <c r="AU227" s="224" t="s">
        <v>125</v>
      </c>
      <c r="AY227" s="16" t="s">
        <v>116</v>
      </c>
      <c r="BE227" s="225">
        <f>IF(N227="základní",J227,0)</f>
        <v>0</v>
      </c>
      <c r="BF227" s="225">
        <f>IF(N227="snížená",J227,0)</f>
        <v>0</v>
      </c>
      <c r="BG227" s="225">
        <f>IF(N227="zákl. přenesená",J227,0)</f>
        <v>0</v>
      </c>
      <c r="BH227" s="225">
        <f>IF(N227="sníž. přenesená",J227,0)</f>
        <v>0</v>
      </c>
      <c r="BI227" s="225">
        <f>IF(N227="nulová",J227,0)</f>
        <v>0</v>
      </c>
      <c r="BJ227" s="16" t="s">
        <v>125</v>
      </c>
      <c r="BK227" s="225">
        <f>ROUND(I227*H227,2)</f>
        <v>0</v>
      </c>
      <c r="BL227" s="16" t="s">
        <v>152</v>
      </c>
      <c r="BM227" s="224" t="s">
        <v>363</v>
      </c>
    </row>
    <row r="228" s="12" customFormat="1" ht="25.92" customHeight="1">
      <c r="A228" s="12"/>
      <c r="B228" s="197"/>
      <c r="C228" s="198"/>
      <c r="D228" s="199" t="s">
        <v>72</v>
      </c>
      <c r="E228" s="200" t="s">
        <v>364</v>
      </c>
      <c r="F228" s="200" t="s">
        <v>365</v>
      </c>
      <c r="G228" s="198"/>
      <c r="H228" s="198"/>
      <c r="I228" s="201"/>
      <c r="J228" s="202">
        <f>BK228</f>
        <v>0</v>
      </c>
      <c r="K228" s="198"/>
      <c r="L228" s="203"/>
      <c r="M228" s="204"/>
      <c r="N228" s="205"/>
      <c r="O228" s="205"/>
      <c r="P228" s="206">
        <f>SUM(P229:P232)</f>
        <v>0</v>
      </c>
      <c r="Q228" s="205"/>
      <c r="R228" s="206">
        <f>SUM(R229:R232)</f>
        <v>0</v>
      </c>
      <c r="S228" s="205"/>
      <c r="T228" s="207">
        <f>SUM(T229:T232)</f>
        <v>0</v>
      </c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R228" s="208" t="s">
        <v>140</v>
      </c>
      <c r="AT228" s="209" t="s">
        <v>72</v>
      </c>
      <c r="AU228" s="209" t="s">
        <v>73</v>
      </c>
      <c r="AY228" s="208" t="s">
        <v>116</v>
      </c>
      <c r="BK228" s="210">
        <f>SUM(BK229:BK232)</f>
        <v>0</v>
      </c>
    </row>
    <row r="229" s="2" customFormat="1" ht="16.5" customHeight="1">
      <c r="A229" s="37"/>
      <c r="B229" s="38"/>
      <c r="C229" s="213" t="s">
        <v>366</v>
      </c>
      <c r="D229" s="213" t="s">
        <v>119</v>
      </c>
      <c r="E229" s="214" t="s">
        <v>367</v>
      </c>
      <c r="F229" s="215" t="s">
        <v>368</v>
      </c>
      <c r="G229" s="216" t="s">
        <v>369</v>
      </c>
      <c r="H229" s="217">
        <v>9</v>
      </c>
      <c r="I229" s="218"/>
      <c r="J229" s="219">
        <f>ROUND(I229*H229,2)</f>
        <v>0</v>
      </c>
      <c r="K229" s="215" t="s">
        <v>123</v>
      </c>
      <c r="L229" s="43"/>
      <c r="M229" s="220" t="s">
        <v>1</v>
      </c>
      <c r="N229" s="221" t="s">
        <v>39</v>
      </c>
      <c r="O229" s="90"/>
      <c r="P229" s="222">
        <f>O229*H229</f>
        <v>0</v>
      </c>
      <c r="Q229" s="222">
        <v>0</v>
      </c>
      <c r="R229" s="222">
        <f>Q229*H229</f>
        <v>0</v>
      </c>
      <c r="S229" s="222">
        <v>0</v>
      </c>
      <c r="T229" s="223">
        <f>S229*H229</f>
        <v>0</v>
      </c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  <c r="AE229" s="37"/>
      <c r="AR229" s="224" t="s">
        <v>370</v>
      </c>
      <c r="AT229" s="224" t="s">
        <v>119</v>
      </c>
      <c r="AU229" s="224" t="s">
        <v>81</v>
      </c>
      <c r="AY229" s="16" t="s">
        <v>116</v>
      </c>
      <c r="BE229" s="225">
        <f>IF(N229="základní",J229,0)</f>
        <v>0</v>
      </c>
      <c r="BF229" s="225">
        <f>IF(N229="snížená",J229,0)</f>
        <v>0</v>
      </c>
      <c r="BG229" s="225">
        <f>IF(N229="zákl. přenesená",J229,0)</f>
        <v>0</v>
      </c>
      <c r="BH229" s="225">
        <f>IF(N229="sníž. přenesená",J229,0)</f>
        <v>0</v>
      </c>
      <c r="BI229" s="225">
        <f>IF(N229="nulová",J229,0)</f>
        <v>0</v>
      </c>
      <c r="BJ229" s="16" t="s">
        <v>125</v>
      </c>
      <c r="BK229" s="225">
        <f>ROUND(I229*H229,2)</f>
        <v>0</v>
      </c>
      <c r="BL229" s="16" t="s">
        <v>370</v>
      </c>
      <c r="BM229" s="224" t="s">
        <v>371</v>
      </c>
    </row>
    <row r="230" s="2" customFormat="1" ht="16.5" customHeight="1">
      <c r="A230" s="37"/>
      <c r="B230" s="38"/>
      <c r="C230" s="213" t="s">
        <v>372</v>
      </c>
      <c r="D230" s="213" t="s">
        <v>119</v>
      </c>
      <c r="E230" s="214" t="s">
        <v>373</v>
      </c>
      <c r="F230" s="215" t="s">
        <v>374</v>
      </c>
      <c r="G230" s="216" t="s">
        <v>369</v>
      </c>
      <c r="H230" s="217">
        <v>9</v>
      </c>
      <c r="I230" s="218"/>
      <c r="J230" s="219">
        <f>ROUND(I230*H230,2)</f>
        <v>0</v>
      </c>
      <c r="K230" s="215" t="s">
        <v>123</v>
      </c>
      <c r="L230" s="43"/>
      <c r="M230" s="220" t="s">
        <v>1</v>
      </c>
      <c r="N230" s="221" t="s">
        <v>39</v>
      </c>
      <c r="O230" s="90"/>
      <c r="P230" s="222">
        <f>O230*H230</f>
        <v>0</v>
      </c>
      <c r="Q230" s="222">
        <v>0</v>
      </c>
      <c r="R230" s="222">
        <f>Q230*H230</f>
        <v>0</v>
      </c>
      <c r="S230" s="222">
        <v>0</v>
      </c>
      <c r="T230" s="223">
        <f>S230*H230</f>
        <v>0</v>
      </c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  <c r="AE230" s="37"/>
      <c r="AR230" s="224" t="s">
        <v>370</v>
      </c>
      <c r="AT230" s="224" t="s">
        <v>119</v>
      </c>
      <c r="AU230" s="224" t="s">
        <v>81</v>
      </c>
      <c r="AY230" s="16" t="s">
        <v>116</v>
      </c>
      <c r="BE230" s="225">
        <f>IF(N230="základní",J230,0)</f>
        <v>0</v>
      </c>
      <c r="BF230" s="225">
        <f>IF(N230="snížená",J230,0)</f>
        <v>0</v>
      </c>
      <c r="BG230" s="225">
        <f>IF(N230="zákl. přenesená",J230,0)</f>
        <v>0</v>
      </c>
      <c r="BH230" s="225">
        <f>IF(N230="sníž. přenesená",J230,0)</f>
        <v>0</v>
      </c>
      <c r="BI230" s="225">
        <f>IF(N230="nulová",J230,0)</f>
        <v>0</v>
      </c>
      <c r="BJ230" s="16" t="s">
        <v>125</v>
      </c>
      <c r="BK230" s="225">
        <f>ROUND(I230*H230,2)</f>
        <v>0</v>
      </c>
      <c r="BL230" s="16" t="s">
        <v>370</v>
      </c>
      <c r="BM230" s="224" t="s">
        <v>375</v>
      </c>
    </row>
    <row r="231" s="2" customFormat="1" ht="16.5" customHeight="1">
      <c r="A231" s="37"/>
      <c r="B231" s="38"/>
      <c r="C231" s="213" t="s">
        <v>376</v>
      </c>
      <c r="D231" s="213" t="s">
        <v>119</v>
      </c>
      <c r="E231" s="214" t="s">
        <v>377</v>
      </c>
      <c r="F231" s="215" t="s">
        <v>378</v>
      </c>
      <c r="G231" s="216" t="s">
        <v>369</v>
      </c>
      <c r="H231" s="217">
        <v>9</v>
      </c>
      <c r="I231" s="218"/>
      <c r="J231" s="219">
        <f>ROUND(I231*H231,2)</f>
        <v>0</v>
      </c>
      <c r="K231" s="215" t="s">
        <v>123</v>
      </c>
      <c r="L231" s="43"/>
      <c r="M231" s="220" t="s">
        <v>1</v>
      </c>
      <c r="N231" s="221" t="s">
        <v>39</v>
      </c>
      <c r="O231" s="90"/>
      <c r="P231" s="222">
        <f>O231*H231</f>
        <v>0</v>
      </c>
      <c r="Q231" s="222">
        <v>0</v>
      </c>
      <c r="R231" s="222">
        <f>Q231*H231</f>
        <v>0</v>
      </c>
      <c r="S231" s="222">
        <v>0</v>
      </c>
      <c r="T231" s="223">
        <f>S231*H231</f>
        <v>0</v>
      </c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  <c r="AE231" s="37"/>
      <c r="AR231" s="224" t="s">
        <v>370</v>
      </c>
      <c r="AT231" s="224" t="s">
        <v>119</v>
      </c>
      <c r="AU231" s="224" t="s">
        <v>81</v>
      </c>
      <c r="AY231" s="16" t="s">
        <v>116</v>
      </c>
      <c r="BE231" s="225">
        <f>IF(N231="základní",J231,0)</f>
        <v>0</v>
      </c>
      <c r="BF231" s="225">
        <f>IF(N231="snížená",J231,0)</f>
        <v>0</v>
      </c>
      <c r="BG231" s="225">
        <f>IF(N231="zákl. přenesená",J231,0)</f>
        <v>0</v>
      </c>
      <c r="BH231" s="225">
        <f>IF(N231="sníž. přenesená",J231,0)</f>
        <v>0</v>
      </c>
      <c r="BI231" s="225">
        <f>IF(N231="nulová",J231,0)</f>
        <v>0</v>
      </c>
      <c r="BJ231" s="16" t="s">
        <v>125</v>
      </c>
      <c r="BK231" s="225">
        <f>ROUND(I231*H231,2)</f>
        <v>0</v>
      </c>
      <c r="BL231" s="16" t="s">
        <v>370</v>
      </c>
      <c r="BM231" s="224" t="s">
        <v>379</v>
      </c>
    </row>
    <row r="232" s="2" customFormat="1" ht="21.75" customHeight="1">
      <c r="A232" s="37"/>
      <c r="B232" s="38"/>
      <c r="C232" s="213" t="s">
        <v>380</v>
      </c>
      <c r="D232" s="213" t="s">
        <v>119</v>
      </c>
      <c r="E232" s="214" t="s">
        <v>381</v>
      </c>
      <c r="F232" s="215" t="s">
        <v>382</v>
      </c>
      <c r="G232" s="216" t="s">
        <v>369</v>
      </c>
      <c r="H232" s="217">
        <v>9</v>
      </c>
      <c r="I232" s="218"/>
      <c r="J232" s="219">
        <f>ROUND(I232*H232,2)</f>
        <v>0</v>
      </c>
      <c r="K232" s="215" t="s">
        <v>1</v>
      </c>
      <c r="L232" s="43"/>
      <c r="M232" s="260" t="s">
        <v>1</v>
      </c>
      <c r="N232" s="261" t="s">
        <v>39</v>
      </c>
      <c r="O232" s="262"/>
      <c r="P232" s="263">
        <f>O232*H232</f>
        <v>0</v>
      </c>
      <c r="Q232" s="263">
        <v>0</v>
      </c>
      <c r="R232" s="263">
        <f>Q232*H232</f>
        <v>0</v>
      </c>
      <c r="S232" s="263">
        <v>0</v>
      </c>
      <c r="T232" s="264">
        <f>S232*H232</f>
        <v>0</v>
      </c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  <c r="AE232" s="37"/>
      <c r="AR232" s="224" t="s">
        <v>370</v>
      </c>
      <c r="AT232" s="224" t="s">
        <v>119</v>
      </c>
      <c r="AU232" s="224" t="s">
        <v>81</v>
      </c>
      <c r="AY232" s="16" t="s">
        <v>116</v>
      </c>
      <c r="BE232" s="225">
        <f>IF(N232="základní",J232,0)</f>
        <v>0</v>
      </c>
      <c r="BF232" s="225">
        <f>IF(N232="snížená",J232,0)</f>
        <v>0</v>
      </c>
      <c r="BG232" s="225">
        <f>IF(N232="zákl. přenesená",J232,0)</f>
        <v>0</v>
      </c>
      <c r="BH232" s="225">
        <f>IF(N232="sníž. přenesená",J232,0)</f>
        <v>0</v>
      </c>
      <c r="BI232" s="225">
        <f>IF(N232="nulová",J232,0)</f>
        <v>0</v>
      </c>
      <c r="BJ232" s="16" t="s">
        <v>125</v>
      </c>
      <c r="BK232" s="225">
        <f>ROUND(I232*H232,2)</f>
        <v>0</v>
      </c>
      <c r="BL232" s="16" t="s">
        <v>370</v>
      </c>
      <c r="BM232" s="224" t="s">
        <v>383</v>
      </c>
    </row>
    <row r="233" s="2" customFormat="1" ht="6.96" customHeight="1">
      <c r="A233" s="37"/>
      <c r="B233" s="65"/>
      <c r="C233" s="66"/>
      <c r="D233" s="66"/>
      <c r="E233" s="66"/>
      <c r="F233" s="66"/>
      <c r="G233" s="66"/>
      <c r="H233" s="66"/>
      <c r="I233" s="66"/>
      <c r="J233" s="66"/>
      <c r="K233" s="66"/>
      <c r="L233" s="43"/>
      <c r="M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  <c r="AE233" s="37"/>
    </row>
  </sheetData>
  <sheetProtection sheet="1" autoFilter="0" formatColumns="0" formatRows="0" objects="1" scenarios="1" spinCount="100000" saltValue="NtbeS8IDyNVbH6z4sGC2nya+WRy3c709nc+u31tqxUIC4LVLAvYQMn+Ag18Gxld2jQHkvGgTHie2aBCJtF3i7A==" hashValue="b1CDaCIbHkyTRCrUTzyM/zmGk3MyCJoSayMfEY8z+9eq/gEqogSaw9TPDKsrM4yvVp3PuHG2zTz4P/KMkXBKkQ==" algorithmName="SHA-512" password="CC35"/>
  <autoFilter ref="C125:K232"/>
  <mergeCells count="9">
    <mergeCell ref="E7:H7"/>
    <mergeCell ref="E9:H9"/>
    <mergeCell ref="E18:H18"/>
    <mergeCell ref="E27:H27"/>
    <mergeCell ref="E85:H85"/>
    <mergeCell ref="E87:H87"/>
    <mergeCell ref="E116:H116"/>
    <mergeCell ref="E118:H118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PC-KELEMENOVA\kelemenovai</dc:creator>
  <cp:lastModifiedBy>PC-KELEMENOVA\kelemenovai</cp:lastModifiedBy>
  <dcterms:created xsi:type="dcterms:W3CDTF">2023-12-04T06:28:43Z</dcterms:created>
  <dcterms:modified xsi:type="dcterms:W3CDTF">2023-12-04T06:28:47Z</dcterms:modified>
</cp:coreProperties>
</file>