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gr.Michal Mariánek\Desktop\oprava suterén, přízemí\"/>
    </mc:Choice>
  </mc:AlternateContent>
  <xr:revisionPtr revIDLastSave="0" documentId="8_{C280D50E-54EC-49BD-9520-0ECF2831C576}" xr6:coauthVersionLast="47" xr6:coauthVersionMax="47" xr10:uidLastSave="{00000000-0000-0000-0000-000000000000}"/>
  <bookViews>
    <workbookView xWindow="-120" yWindow="-120" windowWidth="38640" windowHeight="15840" firstSheet="1" activeTab="1" xr2:uid="{00000000-000D-0000-FFFF-FFFF00000000}"/>
  </bookViews>
  <sheets>
    <sheet name="Rekapitulace stavby" sheetId="1" state="veryHidden" r:id="rId1"/>
    <sheet name="Opravy vnitřních prostor 1.NP a" sheetId="2" r:id="rId2"/>
  </sheets>
  <definedNames>
    <definedName name="_xlnm._FilterDatabase" localSheetId="1" hidden="1">'Opravy vnitřních prostor 1.NP a'!$C$136:$L$310</definedName>
    <definedName name="_xlnm.Print_Titles" localSheetId="1">'Opravy vnitřních prostor 1.NP a'!$136:$136</definedName>
    <definedName name="_xlnm.Print_Titles" localSheetId="0">'Rekapitulace stavby'!$92:$92</definedName>
    <definedName name="_xlnm.Print_Area" localSheetId="1">'Opravy vnitřních prostor 1.NP a'!$C$4:$K$76,'Opravy vnitřních prostor 1.NP a'!$C$82:$K$118,'Opravy vnitřních prostor 1.NP a'!$C$124:$L$310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9" i="2" l="1"/>
  <c r="E84" i="2"/>
  <c r="E127" i="2"/>
  <c r="K39" i="2"/>
  <c r="K38" i="2"/>
  <c r="BA95" i="1" s="1"/>
  <c r="K37" i="2"/>
  <c r="AZ95" i="1"/>
  <c r="BI310" i="2"/>
  <c r="BH310" i="2"/>
  <c r="BG310" i="2"/>
  <c r="BE310" i="2"/>
  <c r="X310" i="2"/>
  <c r="X309" i="2" s="1"/>
  <c r="X308" i="2" s="1"/>
  <c r="V310" i="2"/>
  <c r="V309" i="2"/>
  <c r="V308" i="2" s="1"/>
  <c r="T310" i="2"/>
  <c r="T309" i="2"/>
  <c r="T308" i="2"/>
  <c r="P310" i="2"/>
  <c r="BI307" i="2"/>
  <c r="BH307" i="2"/>
  <c r="BG307" i="2"/>
  <c r="BE307" i="2"/>
  <c r="X307" i="2"/>
  <c r="V307" i="2"/>
  <c r="T307" i="2"/>
  <c r="P307" i="2"/>
  <c r="BI306" i="2"/>
  <c r="BH306" i="2"/>
  <c r="BG306" i="2"/>
  <c r="BE306" i="2"/>
  <c r="X306" i="2"/>
  <c r="V306" i="2"/>
  <c r="T306" i="2"/>
  <c r="P306" i="2"/>
  <c r="BI305" i="2"/>
  <c r="BH305" i="2"/>
  <c r="BG305" i="2"/>
  <c r="BE305" i="2"/>
  <c r="X305" i="2"/>
  <c r="V305" i="2"/>
  <c r="T305" i="2"/>
  <c r="P305" i="2"/>
  <c r="BI303" i="2"/>
  <c r="BH303" i="2"/>
  <c r="BG303" i="2"/>
  <c r="BE303" i="2"/>
  <c r="X303" i="2"/>
  <c r="V303" i="2"/>
  <c r="T303" i="2"/>
  <c r="P303" i="2"/>
  <c r="BI302" i="2"/>
  <c r="BH302" i="2"/>
  <c r="BG302" i="2"/>
  <c r="BE302" i="2"/>
  <c r="X302" i="2"/>
  <c r="V302" i="2"/>
  <c r="T302" i="2"/>
  <c r="P302" i="2"/>
  <c r="BI300" i="2"/>
  <c r="BH300" i="2"/>
  <c r="BG300" i="2"/>
  <c r="BE300" i="2"/>
  <c r="X300" i="2"/>
  <c r="V300" i="2"/>
  <c r="T300" i="2"/>
  <c r="P300" i="2"/>
  <c r="BI299" i="2"/>
  <c r="BH299" i="2"/>
  <c r="BG299" i="2"/>
  <c r="BE299" i="2"/>
  <c r="X299" i="2"/>
  <c r="V299" i="2"/>
  <c r="T299" i="2"/>
  <c r="P299" i="2"/>
  <c r="BI298" i="2"/>
  <c r="BH298" i="2"/>
  <c r="BG298" i="2"/>
  <c r="BE298" i="2"/>
  <c r="X298" i="2"/>
  <c r="V298" i="2"/>
  <c r="T298" i="2"/>
  <c r="P298" i="2"/>
  <c r="BI297" i="2"/>
  <c r="BH297" i="2"/>
  <c r="BG297" i="2"/>
  <c r="BE297" i="2"/>
  <c r="X297" i="2"/>
  <c r="V297" i="2"/>
  <c r="T297" i="2"/>
  <c r="P297" i="2"/>
  <c r="BI296" i="2"/>
  <c r="BH296" i="2"/>
  <c r="BG296" i="2"/>
  <c r="BE296" i="2"/>
  <c r="X296" i="2"/>
  <c r="V296" i="2"/>
  <c r="T296" i="2"/>
  <c r="P296" i="2"/>
  <c r="BI295" i="2"/>
  <c r="BH295" i="2"/>
  <c r="BG295" i="2"/>
  <c r="BE295" i="2"/>
  <c r="X295" i="2"/>
  <c r="V295" i="2"/>
  <c r="T295" i="2"/>
  <c r="P295" i="2"/>
  <c r="BI293" i="2"/>
  <c r="BH293" i="2"/>
  <c r="BG293" i="2"/>
  <c r="BE293" i="2"/>
  <c r="X293" i="2"/>
  <c r="V293" i="2"/>
  <c r="T293" i="2"/>
  <c r="P293" i="2"/>
  <c r="BI292" i="2"/>
  <c r="BH292" i="2"/>
  <c r="BG292" i="2"/>
  <c r="BE292" i="2"/>
  <c r="X292" i="2"/>
  <c r="V292" i="2"/>
  <c r="T292" i="2"/>
  <c r="P292" i="2"/>
  <c r="BI291" i="2"/>
  <c r="BH291" i="2"/>
  <c r="BG291" i="2"/>
  <c r="BE291" i="2"/>
  <c r="X291" i="2"/>
  <c r="V291" i="2"/>
  <c r="T291" i="2"/>
  <c r="P291" i="2"/>
  <c r="BI290" i="2"/>
  <c r="BH290" i="2"/>
  <c r="BG290" i="2"/>
  <c r="BE290" i="2"/>
  <c r="X290" i="2"/>
  <c r="V290" i="2"/>
  <c r="T290" i="2"/>
  <c r="P290" i="2"/>
  <c r="BI289" i="2"/>
  <c r="BH289" i="2"/>
  <c r="BG289" i="2"/>
  <c r="BE289" i="2"/>
  <c r="X289" i="2"/>
  <c r="V289" i="2"/>
  <c r="T289" i="2"/>
  <c r="P289" i="2"/>
  <c r="BI287" i="2"/>
  <c r="BH287" i="2"/>
  <c r="BG287" i="2"/>
  <c r="BE287" i="2"/>
  <c r="X287" i="2"/>
  <c r="V287" i="2"/>
  <c r="T287" i="2"/>
  <c r="P287" i="2"/>
  <c r="BI286" i="2"/>
  <c r="BH286" i="2"/>
  <c r="BG286" i="2"/>
  <c r="BE286" i="2"/>
  <c r="X286" i="2"/>
  <c r="V286" i="2"/>
  <c r="T286" i="2"/>
  <c r="P286" i="2"/>
  <c r="BI284" i="2"/>
  <c r="BH284" i="2"/>
  <c r="BG284" i="2"/>
  <c r="BE284" i="2"/>
  <c r="X284" i="2"/>
  <c r="V284" i="2"/>
  <c r="T284" i="2"/>
  <c r="P284" i="2"/>
  <c r="BI283" i="2"/>
  <c r="BH283" i="2"/>
  <c r="BG283" i="2"/>
  <c r="BE283" i="2"/>
  <c r="X283" i="2"/>
  <c r="V283" i="2"/>
  <c r="T283" i="2"/>
  <c r="P283" i="2"/>
  <c r="BI282" i="2"/>
  <c r="BH282" i="2"/>
  <c r="BG282" i="2"/>
  <c r="BE282" i="2"/>
  <c r="X282" i="2"/>
  <c r="V282" i="2"/>
  <c r="T282" i="2"/>
  <c r="P282" i="2"/>
  <c r="BI281" i="2"/>
  <c r="BH281" i="2"/>
  <c r="BG281" i="2"/>
  <c r="BE281" i="2"/>
  <c r="X281" i="2"/>
  <c r="V281" i="2"/>
  <c r="T281" i="2"/>
  <c r="P281" i="2"/>
  <c r="BI280" i="2"/>
  <c r="BH280" i="2"/>
  <c r="BG280" i="2"/>
  <c r="BE280" i="2"/>
  <c r="X280" i="2"/>
  <c r="V280" i="2"/>
  <c r="T280" i="2"/>
  <c r="P280" i="2"/>
  <c r="BI279" i="2"/>
  <c r="BH279" i="2"/>
  <c r="BG279" i="2"/>
  <c r="BE279" i="2"/>
  <c r="X279" i="2"/>
  <c r="V279" i="2"/>
  <c r="T279" i="2"/>
  <c r="P279" i="2"/>
  <c r="BI278" i="2"/>
  <c r="BH278" i="2"/>
  <c r="BG278" i="2"/>
  <c r="BE278" i="2"/>
  <c r="X278" i="2"/>
  <c r="V278" i="2"/>
  <c r="T278" i="2"/>
  <c r="P278" i="2"/>
  <c r="BI277" i="2"/>
  <c r="BH277" i="2"/>
  <c r="BG277" i="2"/>
  <c r="BE277" i="2"/>
  <c r="X277" i="2"/>
  <c r="V277" i="2"/>
  <c r="T277" i="2"/>
  <c r="P277" i="2"/>
  <c r="BI276" i="2"/>
  <c r="BH276" i="2"/>
  <c r="BG276" i="2"/>
  <c r="BE276" i="2"/>
  <c r="X276" i="2"/>
  <c r="V276" i="2"/>
  <c r="T276" i="2"/>
  <c r="P276" i="2"/>
  <c r="BI275" i="2"/>
  <c r="BH275" i="2"/>
  <c r="BG275" i="2"/>
  <c r="BE275" i="2"/>
  <c r="X275" i="2"/>
  <c r="V275" i="2"/>
  <c r="T275" i="2"/>
  <c r="P275" i="2"/>
  <c r="BI274" i="2"/>
  <c r="BH274" i="2"/>
  <c r="BG274" i="2"/>
  <c r="BE274" i="2"/>
  <c r="X274" i="2"/>
  <c r="V274" i="2"/>
  <c r="T274" i="2"/>
  <c r="P274" i="2"/>
  <c r="BI272" i="2"/>
  <c r="BH272" i="2"/>
  <c r="BG272" i="2"/>
  <c r="BE272" i="2"/>
  <c r="X272" i="2"/>
  <c r="V272" i="2"/>
  <c r="T272" i="2"/>
  <c r="P272" i="2"/>
  <c r="BI271" i="2"/>
  <c r="BH271" i="2"/>
  <c r="BG271" i="2"/>
  <c r="BE271" i="2"/>
  <c r="X271" i="2"/>
  <c r="V271" i="2"/>
  <c r="T271" i="2"/>
  <c r="P271" i="2"/>
  <c r="BI270" i="2"/>
  <c r="BH270" i="2"/>
  <c r="BG270" i="2"/>
  <c r="BE270" i="2"/>
  <c r="X270" i="2"/>
  <c r="V270" i="2"/>
  <c r="T270" i="2"/>
  <c r="P270" i="2"/>
  <c r="BI269" i="2"/>
  <c r="BH269" i="2"/>
  <c r="BG269" i="2"/>
  <c r="BE269" i="2"/>
  <c r="X269" i="2"/>
  <c r="V269" i="2"/>
  <c r="T269" i="2"/>
  <c r="P269" i="2"/>
  <c r="BI268" i="2"/>
  <c r="BH268" i="2"/>
  <c r="BG268" i="2"/>
  <c r="BE268" i="2"/>
  <c r="X268" i="2"/>
  <c r="V268" i="2"/>
  <c r="T268" i="2"/>
  <c r="P268" i="2"/>
  <c r="BI266" i="2"/>
  <c r="BH266" i="2"/>
  <c r="BG266" i="2"/>
  <c r="BE266" i="2"/>
  <c r="X266" i="2"/>
  <c r="V266" i="2"/>
  <c r="T266" i="2"/>
  <c r="P266" i="2"/>
  <c r="BI265" i="2"/>
  <c r="BH265" i="2"/>
  <c r="BG265" i="2"/>
  <c r="BE265" i="2"/>
  <c r="X265" i="2"/>
  <c r="V265" i="2"/>
  <c r="T265" i="2"/>
  <c r="P265" i="2"/>
  <c r="BI264" i="2"/>
  <c r="BH264" i="2"/>
  <c r="BG264" i="2"/>
  <c r="BE264" i="2"/>
  <c r="X264" i="2"/>
  <c r="V264" i="2"/>
  <c r="T264" i="2"/>
  <c r="P264" i="2"/>
  <c r="BI263" i="2"/>
  <c r="BH263" i="2"/>
  <c r="BG263" i="2"/>
  <c r="BE263" i="2"/>
  <c r="X263" i="2"/>
  <c r="V263" i="2"/>
  <c r="T263" i="2"/>
  <c r="P263" i="2"/>
  <c r="BI262" i="2"/>
  <c r="BH262" i="2"/>
  <c r="BG262" i="2"/>
  <c r="BE262" i="2"/>
  <c r="X262" i="2"/>
  <c r="V262" i="2"/>
  <c r="T262" i="2"/>
  <c r="P262" i="2"/>
  <c r="BI260" i="2"/>
  <c r="BH260" i="2"/>
  <c r="BG260" i="2"/>
  <c r="BE260" i="2"/>
  <c r="X260" i="2"/>
  <c r="V260" i="2"/>
  <c r="T260" i="2"/>
  <c r="P260" i="2"/>
  <c r="BI259" i="2"/>
  <c r="BH259" i="2"/>
  <c r="BG259" i="2"/>
  <c r="BE259" i="2"/>
  <c r="X259" i="2"/>
  <c r="V259" i="2"/>
  <c r="T259" i="2"/>
  <c r="P259" i="2"/>
  <c r="BI258" i="2"/>
  <c r="BH258" i="2"/>
  <c r="BG258" i="2"/>
  <c r="BE258" i="2"/>
  <c r="X258" i="2"/>
  <c r="V258" i="2"/>
  <c r="T258" i="2"/>
  <c r="P258" i="2"/>
  <c r="BI257" i="2"/>
  <c r="BH257" i="2"/>
  <c r="BG257" i="2"/>
  <c r="BE257" i="2"/>
  <c r="X257" i="2"/>
  <c r="V257" i="2"/>
  <c r="T257" i="2"/>
  <c r="P257" i="2"/>
  <c r="BI256" i="2"/>
  <c r="BH256" i="2"/>
  <c r="BG256" i="2"/>
  <c r="BE256" i="2"/>
  <c r="X256" i="2"/>
  <c r="V256" i="2"/>
  <c r="T256" i="2"/>
  <c r="P256" i="2"/>
  <c r="BI254" i="2"/>
  <c r="BH254" i="2"/>
  <c r="BG254" i="2"/>
  <c r="BE254" i="2"/>
  <c r="X254" i="2"/>
  <c r="V254" i="2"/>
  <c r="T254" i="2"/>
  <c r="P254" i="2"/>
  <c r="BI253" i="2"/>
  <c r="BH253" i="2"/>
  <c r="BG253" i="2"/>
  <c r="BE253" i="2"/>
  <c r="X253" i="2"/>
  <c r="V253" i="2"/>
  <c r="T253" i="2"/>
  <c r="P253" i="2"/>
  <c r="BI251" i="2"/>
  <c r="BH251" i="2"/>
  <c r="BG251" i="2"/>
  <c r="BE251" i="2"/>
  <c r="X251" i="2"/>
  <c r="V251" i="2"/>
  <c r="T251" i="2"/>
  <c r="P251" i="2"/>
  <c r="BI250" i="2"/>
  <c r="BH250" i="2"/>
  <c r="BG250" i="2"/>
  <c r="BE250" i="2"/>
  <c r="X250" i="2"/>
  <c r="V250" i="2"/>
  <c r="T250" i="2"/>
  <c r="P250" i="2"/>
  <c r="BI249" i="2"/>
  <c r="BH249" i="2"/>
  <c r="BG249" i="2"/>
  <c r="BE249" i="2"/>
  <c r="X249" i="2"/>
  <c r="V249" i="2"/>
  <c r="T249" i="2"/>
  <c r="P249" i="2"/>
  <c r="BI248" i="2"/>
  <c r="BH248" i="2"/>
  <c r="BG248" i="2"/>
  <c r="BE248" i="2"/>
  <c r="X248" i="2"/>
  <c r="V248" i="2"/>
  <c r="T248" i="2"/>
  <c r="P248" i="2"/>
  <c r="BI247" i="2"/>
  <c r="BH247" i="2"/>
  <c r="BG247" i="2"/>
  <c r="BE247" i="2"/>
  <c r="X247" i="2"/>
  <c r="V247" i="2"/>
  <c r="T247" i="2"/>
  <c r="P247" i="2"/>
  <c r="BI246" i="2"/>
  <c r="BH246" i="2"/>
  <c r="BG246" i="2"/>
  <c r="BE246" i="2"/>
  <c r="X246" i="2"/>
  <c r="V246" i="2"/>
  <c r="T246" i="2"/>
  <c r="P246" i="2"/>
  <c r="BI245" i="2"/>
  <c r="BH245" i="2"/>
  <c r="BG245" i="2"/>
  <c r="BE245" i="2"/>
  <c r="X245" i="2"/>
  <c r="V245" i="2"/>
  <c r="T245" i="2"/>
  <c r="P245" i="2"/>
  <c r="BI244" i="2"/>
  <c r="BH244" i="2"/>
  <c r="BG244" i="2"/>
  <c r="BE244" i="2"/>
  <c r="X244" i="2"/>
  <c r="V244" i="2"/>
  <c r="T244" i="2"/>
  <c r="P244" i="2"/>
  <c r="BI242" i="2"/>
  <c r="BH242" i="2"/>
  <c r="BG242" i="2"/>
  <c r="BE242" i="2"/>
  <c r="X242" i="2"/>
  <c r="V242" i="2"/>
  <c r="T242" i="2"/>
  <c r="P242" i="2"/>
  <c r="BI241" i="2"/>
  <c r="BH241" i="2"/>
  <c r="BG241" i="2"/>
  <c r="BE241" i="2"/>
  <c r="X241" i="2"/>
  <c r="V241" i="2"/>
  <c r="T241" i="2"/>
  <c r="P241" i="2"/>
  <c r="BI240" i="2"/>
  <c r="BH240" i="2"/>
  <c r="BG240" i="2"/>
  <c r="BE240" i="2"/>
  <c r="X240" i="2"/>
  <c r="V240" i="2"/>
  <c r="T240" i="2"/>
  <c r="P240" i="2"/>
  <c r="BI238" i="2"/>
  <c r="BH238" i="2"/>
  <c r="BG238" i="2"/>
  <c r="BE238" i="2"/>
  <c r="X238" i="2"/>
  <c r="V238" i="2"/>
  <c r="T238" i="2"/>
  <c r="P238" i="2"/>
  <c r="BI237" i="2"/>
  <c r="BH237" i="2"/>
  <c r="BG237" i="2"/>
  <c r="BE237" i="2"/>
  <c r="X237" i="2"/>
  <c r="V237" i="2"/>
  <c r="T237" i="2"/>
  <c r="P237" i="2"/>
  <c r="BI236" i="2"/>
  <c r="BH236" i="2"/>
  <c r="BG236" i="2"/>
  <c r="BE236" i="2"/>
  <c r="X236" i="2"/>
  <c r="V236" i="2"/>
  <c r="T236" i="2"/>
  <c r="P236" i="2"/>
  <c r="BI235" i="2"/>
  <c r="BH235" i="2"/>
  <c r="BG235" i="2"/>
  <c r="BE235" i="2"/>
  <c r="X235" i="2"/>
  <c r="V235" i="2"/>
  <c r="T235" i="2"/>
  <c r="P235" i="2"/>
  <c r="BI234" i="2"/>
  <c r="BH234" i="2"/>
  <c r="BG234" i="2"/>
  <c r="BE234" i="2"/>
  <c r="X234" i="2"/>
  <c r="V234" i="2"/>
  <c r="T234" i="2"/>
  <c r="P234" i="2"/>
  <c r="BI233" i="2"/>
  <c r="BH233" i="2"/>
  <c r="BG233" i="2"/>
  <c r="BE233" i="2"/>
  <c r="X233" i="2"/>
  <c r="V233" i="2"/>
  <c r="T233" i="2"/>
  <c r="P233" i="2"/>
  <c r="BI232" i="2"/>
  <c r="BH232" i="2"/>
  <c r="BG232" i="2"/>
  <c r="BE232" i="2"/>
  <c r="X232" i="2"/>
  <c r="V232" i="2"/>
  <c r="T232" i="2"/>
  <c r="P232" i="2"/>
  <c r="BI231" i="2"/>
  <c r="BH231" i="2"/>
  <c r="BG231" i="2"/>
  <c r="BE231" i="2"/>
  <c r="X231" i="2"/>
  <c r="V231" i="2"/>
  <c r="T231" i="2"/>
  <c r="P231" i="2"/>
  <c r="BI230" i="2"/>
  <c r="BH230" i="2"/>
  <c r="BG230" i="2"/>
  <c r="BE230" i="2"/>
  <c r="X230" i="2"/>
  <c r="V230" i="2"/>
  <c r="T230" i="2"/>
  <c r="P230" i="2"/>
  <c r="BI228" i="2"/>
  <c r="BH228" i="2"/>
  <c r="BG228" i="2"/>
  <c r="BE228" i="2"/>
  <c r="X228" i="2"/>
  <c r="V228" i="2"/>
  <c r="T228" i="2"/>
  <c r="P228" i="2"/>
  <c r="BI227" i="2"/>
  <c r="BH227" i="2"/>
  <c r="BG227" i="2"/>
  <c r="BE227" i="2"/>
  <c r="X227" i="2"/>
  <c r="V227" i="2"/>
  <c r="T227" i="2"/>
  <c r="P227" i="2"/>
  <c r="BI226" i="2"/>
  <c r="BH226" i="2"/>
  <c r="BG226" i="2"/>
  <c r="BE226" i="2"/>
  <c r="X226" i="2"/>
  <c r="V226" i="2"/>
  <c r="T226" i="2"/>
  <c r="P226" i="2"/>
  <c r="BI225" i="2"/>
  <c r="BH225" i="2"/>
  <c r="BG225" i="2"/>
  <c r="BE225" i="2"/>
  <c r="X225" i="2"/>
  <c r="V225" i="2"/>
  <c r="T225" i="2"/>
  <c r="P225" i="2"/>
  <c r="BI224" i="2"/>
  <c r="BH224" i="2"/>
  <c r="BG224" i="2"/>
  <c r="BE224" i="2"/>
  <c r="X224" i="2"/>
  <c r="V224" i="2"/>
  <c r="T224" i="2"/>
  <c r="P224" i="2"/>
  <c r="BI223" i="2"/>
  <c r="BH223" i="2"/>
  <c r="BG223" i="2"/>
  <c r="BE223" i="2"/>
  <c r="X223" i="2"/>
  <c r="V223" i="2"/>
  <c r="T223" i="2"/>
  <c r="P223" i="2"/>
  <c r="BI222" i="2"/>
  <c r="BH222" i="2"/>
  <c r="BG222" i="2"/>
  <c r="BE222" i="2"/>
  <c r="X222" i="2"/>
  <c r="V222" i="2"/>
  <c r="T222" i="2"/>
  <c r="P222" i="2"/>
  <c r="BI221" i="2"/>
  <c r="BH221" i="2"/>
  <c r="BG221" i="2"/>
  <c r="BE221" i="2"/>
  <c r="X221" i="2"/>
  <c r="V221" i="2"/>
  <c r="T221" i="2"/>
  <c r="P221" i="2"/>
  <c r="BI219" i="2"/>
  <c r="BH219" i="2"/>
  <c r="BG219" i="2"/>
  <c r="BE219" i="2"/>
  <c r="X219" i="2"/>
  <c r="X218" i="2"/>
  <c r="V219" i="2"/>
  <c r="V218" i="2" s="1"/>
  <c r="T219" i="2"/>
  <c r="T218" i="2"/>
  <c r="P219" i="2"/>
  <c r="BI217" i="2"/>
  <c r="BH217" i="2"/>
  <c r="BG217" i="2"/>
  <c r="BE217" i="2"/>
  <c r="X217" i="2"/>
  <c r="V217" i="2"/>
  <c r="T217" i="2"/>
  <c r="P217" i="2"/>
  <c r="BK217" i="2" s="1"/>
  <c r="BI215" i="2"/>
  <c r="BH215" i="2"/>
  <c r="BG215" i="2"/>
  <c r="BE215" i="2"/>
  <c r="X215" i="2"/>
  <c r="V215" i="2"/>
  <c r="T215" i="2"/>
  <c r="P215" i="2"/>
  <c r="BK215" i="2" s="1"/>
  <c r="BI214" i="2"/>
  <c r="BH214" i="2"/>
  <c r="BG214" i="2"/>
  <c r="BE214" i="2"/>
  <c r="X214" i="2"/>
  <c r="V214" i="2"/>
  <c r="T214" i="2"/>
  <c r="P214" i="2"/>
  <c r="BI211" i="2"/>
  <c r="BH211" i="2"/>
  <c r="BG211" i="2"/>
  <c r="BE211" i="2"/>
  <c r="X211" i="2"/>
  <c r="X210" i="2"/>
  <c r="V211" i="2"/>
  <c r="V210" i="2"/>
  <c r="T211" i="2"/>
  <c r="T210" i="2"/>
  <c r="P211" i="2"/>
  <c r="BI209" i="2"/>
  <c r="BH209" i="2"/>
  <c r="BG209" i="2"/>
  <c r="BE209" i="2"/>
  <c r="X209" i="2"/>
  <c r="V209" i="2"/>
  <c r="T209" i="2"/>
  <c r="P209" i="2"/>
  <c r="BK209" i="2" s="1"/>
  <c r="BI208" i="2"/>
  <c r="BH208" i="2"/>
  <c r="BG208" i="2"/>
  <c r="BE208" i="2"/>
  <c r="X208" i="2"/>
  <c r="V208" i="2"/>
  <c r="T208" i="2"/>
  <c r="P208" i="2"/>
  <c r="BI206" i="2"/>
  <c r="BH206" i="2"/>
  <c r="BG206" i="2"/>
  <c r="BE206" i="2"/>
  <c r="X206" i="2"/>
  <c r="V206" i="2"/>
  <c r="T206" i="2"/>
  <c r="P206" i="2"/>
  <c r="K206" i="2" s="1"/>
  <c r="BF206" i="2" s="1"/>
  <c r="BI204" i="2"/>
  <c r="BH204" i="2"/>
  <c r="BG204" i="2"/>
  <c r="BE204" i="2"/>
  <c r="X204" i="2"/>
  <c r="V204" i="2"/>
  <c r="T204" i="2"/>
  <c r="P204" i="2"/>
  <c r="K204" i="2" s="1"/>
  <c r="BF204" i="2" s="1"/>
  <c r="BI203" i="2"/>
  <c r="BH203" i="2"/>
  <c r="BG203" i="2"/>
  <c r="BE203" i="2"/>
  <c r="X203" i="2"/>
  <c r="V203" i="2"/>
  <c r="T203" i="2"/>
  <c r="P203" i="2"/>
  <c r="BI202" i="2"/>
  <c r="BH202" i="2"/>
  <c r="BG202" i="2"/>
  <c r="BE202" i="2"/>
  <c r="X202" i="2"/>
  <c r="V202" i="2"/>
  <c r="T202" i="2"/>
  <c r="P202" i="2"/>
  <c r="BI201" i="2"/>
  <c r="BH201" i="2"/>
  <c r="BG201" i="2"/>
  <c r="BE201" i="2"/>
  <c r="X201" i="2"/>
  <c r="V201" i="2"/>
  <c r="T201" i="2"/>
  <c r="P201" i="2"/>
  <c r="BK201" i="2" s="1"/>
  <c r="BI200" i="2"/>
  <c r="BH200" i="2"/>
  <c r="BG200" i="2"/>
  <c r="BE200" i="2"/>
  <c r="X200" i="2"/>
  <c r="V200" i="2"/>
  <c r="T200" i="2"/>
  <c r="P200" i="2"/>
  <c r="BI199" i="2"/>
  <c r="BH199" i="2"/>
  <c r="BG199" i="2"/>
  <c r="BE199" i="2"/>
  <c r="X199" i="2"/>
  <c r="V199" i="2"/>
  <c r="T199" i="2"/>
  <c r="P199" i="2"/>
  <c r="BI198" i="2"/>
  <c r="BH198" i="2"/>
  <c r="BG198" i="2"/>
  <c r="BE198" i="2"/>
  <c r="X198" i="2"/>
  <c r="V198" i="2"/>
  <c r="T198" i="2"/>
  <c r="P198" i="2"/>
  <c r="BK198" i="2" s="1"/>
  <c r="BI196" i="2"/>
  <c r="BH196" i="2"/>
  <c r="BG196" i="2"/>
  <c r="BE196" i="2"/>
  <c r="X196" i="2"/>
  <c r="V196" i="2"/>
  <c r="T196" i="2"/>
  <c r="P196" i="2"/>
  <c r="BI195" i="2"/>
  <c r="BH195" i="2"/>
  <c r="BG195" i="2"/>
  <c r="BE195" i="2"/>
  <c r="X195" i="2"/>
  <c r="V195" i="2"/>
  <c r="T195" i="2"/>
  <c r="P195" i="2"/>
  <c r="BI194" i="2"/>
  <c r="BH194" i="2"/>
  <c r="BG194" i="2"/>
  <c r="BE194" i="2"/>
  <c r="X194" i="2"/>
  <c r="V194" i="2"/>
  <c r="T194" i="2"/>
  <c r="P194" i="2"/>
  <c r="K194" i="2" s="1"/>
  <c r="BF194" i="2" s="1"/>
  <c r="BI193" i="2"/>
  <c r="BH193" i="2"/>
  <c r="BG193" i="2"/>
  <c r="BE193" i="2"/>
  <c r="X193" i="2"/>
  <c r="V193" i="2"/>
  <c r="T193" i="2"/>
  <c r="P193" i="2"/>
  <c r="BI192" i="2"/>
  <c r="BH192" i="2"/>
  <c r="BG192" i="2"/>
  <c r="BE192" i="2"/>
  <c r="X192" i="2"/>
  <c r="V192" i="2"/>
  <c r="T192" i="2"/>
  <c r="P192" i="2"/>
  <c r="BI191" i="2"/>
  <c r="BH191" i="2"/>
  <c r="BG191" i="2"/>
  <c r="BE191" i="2"/>
  <c r="X191" i="2"/>
  <c r="V191" i="2"/>
  <c r="T191" i="2"/>
  <c r="P191" i="2"/>
  <c r="BI190" i="2"/>
  <c r="BH190" i="2"/>
  <c r="BG190" i="2"/>
  <c r="BE190" i="2"/>
  <c r="X190" i="2"/>
  <c r="V190" i="2"/>
  <c r="T190" i="2"/>
  <c r="P190" i="2"/>
  <c r="K190" i="2" s="1"/>
  <c r="BF190" i="2" s="1"/>
  <c r="BI189" i="2"/>
  <c r="BH189" i="2"/>
  <c r="BG189" i="2"/>
  <c r="BE189" i="2"/>
  <c r="X189" i="2"/>
  <c r="V189" i="2"/>
  <c r="T189" i="2"/>
  <c r="P189" i="2"/>
  <c r="BI188" i="2"/>
  <c r="BH188" i="2"/>
  <c r="BG188" i="2"/>
  <c r="BE188" i="2"/>
  <c r="X188" i="2"/>
  <c r="V188" i="2"/>
  <c r="T188" i="2"/>
  <c r="P188" i="2"/>
  <c r="BI187" i="2"/>
  <c r="BH187" i="2"/>
  <c r="BG187" i="2"/>
  <c r="BE187" i="2"/>
  <c r="X187" i="2"/>
  <c r="V187" i="2"/>
  <c r="T187" i="2"/>
  <c r="P187" i="2"/>
  <c r="BI186" i="2"/>
  <c r="BH186" i="2"/>
  <c r="BG186" i="2"/>
  <c r="BE186" i="2"/>
  <c r="X186" i="2"/>
  <c r="V186" i="2"/>
  <c r="T186" i="2"/>
  <c r="P186" i="2"/>
  <c r="K186" i="2" s="1"/>
  <c r="BF186" i="2" s="1"/>
  <c r="BI185" i="2"/>
  <c r="BH185" i="2"/>
  <c r="BG185" i="2"/>
  <c r="BE185" i="2"/>
  <c r="X185" i="2"/>
  <c r="V185" i="2"/>
  <c r="T185" i="2"/>
  <c r="P185" i="2"/>
  <c r="BI184" i="2"/>
  <c r="BH184" i="2"/>
  <c r="BG184" i="2"/>
  <c r="BE184" i="2"/>
  <c r="X184" i="2"/>
  <c r="V184" i="2"/>
  <c r="T184" i="2"/>
  <c r="P184" i="2"/>
  <c r="K184" i="2" s="1"/>
  <c r="BF184" i="2" s="1"/>
  <c r="BI182" i="2"/>
  <c r="BH182" i="2"/>
  <c r="BG182" i="2"/>
  <c r="BE182" i="2"/>
  <c r="X182" i="2"/>
  <c r="V182" i="2"/>
  <c r="T182" i="2"/>
  <c r="P182" i="2"/>
  <c r="K182" i="2" s="1"/>
  <c r="BF182" i="2" s="1"/>
  <c r="BI181" i="2"/>
  <c r="BH181" i="2"/>
  <c r="BG181" i="2"/>
  <c r="BE181" i="2"/>
  <c r="X181" i="2"/>
  <c r="V181" i="2"/>
  <c r="T181" i="2"/>
  <c r="P181" i="2"/>
  <c r="BI180" i="2"/>
  <c r="BH180" i="2"/>
  <c r="BG180" i="2"/>
  <c r="BE180" i="2"/>
  <c r="X180" i="2"/>
  <c r="V180" i="2"/>
  <c r="T180" i="2"/>
  <c r="P180" i="2"/>
  <c r="K180" i="2" s="1"/>
  <c r="BF180" i="2" s="1"/>
  <c r="BI179" i="2"/>
  <c r="BH179" i="2"/>
  <c r="BG179" i="2"/>
  <c r="BE179" i="2"/>
  <c r="X179" i="2"/>
  <c r="V179" i="2"/>
  <c r="T179" i="2"/>
  <c r="P179" i="2"/>
  <c r="BK179" i="2" s="1"/>
  <c r="BI178" i="2"/>
  <c r="BH178" i="2"/>
  <c r="BG178" i="2"/>
  <c r="BE178" i="2"/>
  <c r="X178" i="2"/>
  <c r="V178" i="2"/>
  <c r="T178" i="2"/>
  <c r="P178" i="2"/>
  <c r="K178" i="2" s="1"/>
  <c r="BF178" i="2" s="1"/>
  <c r="BI177" i="2"/>
  <c r="BH177" i="2"/>
  <c r="BG177" i="2"/>
  <c r="BE177" i="2"/>
  <c r="X177" i="2"/>
  <c r="V177" i="2"/>
  <c r="T177" i="2"/>
  <c r="P177" i="2"/>
  <c r="BI176" i="2"/>
  <c r="BH176" i="2"/>
  <c r="BG176" i="2"/>
  <c r="BE176" i="2"/>
  <c r="X176" i="2"/>
  <c r="V176" i="2"/>
  <c r="T176" i="2"/>
  <c r="P176" i="2"/>
  <c r="BI175" i="2"/>
  <c r="BH175" i="2"/>
  <c r="BG175" i="2"/>
  <c r="BE175" i="2"/>
  <c r="X175" i="2"/>
  <c r="V175" i="2"/>
  <c r="T175" i="2"/>
  <c r="P175" i="2"/>
  <c r="BI174" i="2"/>
  <c r="BH174" i="2"/>
  <c r="BG174" i="2"/>
  <c r="BE174" i="2"/>
  <c r="X174" i="2"/>
  <c r="V174" i="2"/>
  <c r="T174" i="2"/>
  <c r="P174" i="2"/>
  <c r="BK174" i="2" s="1"/>
  <c r="BI172" i="2"/>
  <c r="BH172" i="2"/>
  <c r="BG172" i="2"/>
  <c r="BE172" i="2"/>
  <c r="X172" i="2"/>
  <c r="V172" i="2"/>
  <c r="T172" i="2"/>
  <c r="P172" i="2"/>
  <c r="K172" i="2" s="1"/>
  <c r="BF172" i="2" s="1"/>
  <c r="BI171" i="2"/>
  <c r="BH171" i="2"/>
  <c r="BG171" i="2"/>
  <c r="BE171" i="2"/>
  <c r="X171" i="2"/>
  <c r="V171" i="2"/>
  <c r="T171" i="2"/>
  <c r="P171" i="2"/>
  <c r="K171" i="2" s="1"/>
  <c r="BI170" i="2"/>
  <c r="BH170" i="2"/>
  <c r="BG170" i="2"/>
  <c r="BE170" i="2"/>
  <c r="X170" i="2"/>
  <c r="V170" i="2"/>
  <c r="T170" i="2"/>
  <c r="P170" i="2"/>
  <c r="BI169" i="2"/>
  <c r="BH169" i="2"/>
  <c r="BG169" i="2"/>
  <c r="BE169" i="2"/>
  <c r="X169" i="2"/>
  <c r="V169" i="2"/>
  <c r="T169" i="2"/>
  <c r="P169" i="2"/>
  <c r="BI168" i="2"/>
  <c r="BH168" i="2"/>
  <c r="BG168" i="2"/>
  <c r="BE168" i="2"/>
  <c r="X168" i="2"/>
  <c r="V168" i="2"/>
  <c r="T168" i="2"/>
  <c r="P168" i="2"/>
  <c r="BI167" i="2"/>
  <c r="BH167" i="2"/>
  <c r="BG167" i="2"/>
  <c r="BE167" i="2"/>
  <c r="X167" i="2"/>
  <c r="V167" i="2"/>
  <c r="T167" i="2"/>
  <c r="P167" i="2"/>
  <c r="BI166" i="2"/>
  <c r="BH166" i="2"/>
  <c r="BG166" i="2"/>
  <c r="BE166" i="2"/>
  <c r="X166" i="2"/>
  <c r="V166" i="2"/>
  <c r="T166" i="2"/>
  <c r="P166" i="2"/>
  <c r="BK166" i="2" s="1"/>
  <c r="BI165" i="2"/>
  <c r="BH165" i="2"/>
  <c r="BG165" i="2"/>
  <c r="BE165" i="2"/>
  <c r="X165" i="2"/>
  <c r="V165" i="2"/>
  <c r="T165" i="2"/>
  <c r="P165" i="2"/>
  <c r="BI164" i="2"/>
  <c r="BH164" i="2"/>
  <c r="BG164" i="2"/>
  <c r="BE164" i="2"/>
  <c r="X164" i="2"/>
  <c r="V164" i="2"/>
  <c r="T164" i="2"/>
  <c r="P164" i="2"/>
  <c r="BI163" i="2"/>
  <c r="BH163" i="2"/>
  <c r="BG163" i="2"/>
  <c r="BE163" i="2"/>
  <c r="X163" i="2"/>
  <c r="V163" i="2"/>
  <c r="T163" i="2"/>
  <c r="P163" i="2"/>
  <c r="BK163" i="2" s="1"/>
  <c r="BI162" i="2"/>
  <c r="BH162" i="2"/>
  <c r="BG162" i="2"/>
  <c r="BE162" i="2"/>
  <c r="X162" i="2"/>
  <c r="V162" i="2"/>
  <c r="T162" i="2"/>
  <c r="P162" i="2"/>
  <c r="BK162" i="2" s="1"/>
  <c r="BI161" i="2"/>
  <c r="BH161" i="2"/>
  <c r="BG161" i="2"/>
  <c r="BE161" i="2"/>
  <c r="X161" i="2"/>
  <c r="V161" i="2"/>
  <c r="T161" i="2"/>
  <c r="P161" i="2"/>
  <c r="BK161" i="2" s="1"/>
  <c r="BI160" i="2"/>
  <c r="BH160" i="2"/>
  <c r="BG160" i="2"/>
  <c r="BE160" i="2"/>
  <c r="X160" i="2"/>
  <c r="V160" i="2"/>
  <c r="T160" i="2"/>
  <c r="P160" i="2"/>
  <c r="BI158" i="2"/>
  <c r="BH158" i="2"/>
  <c r="BG158" i="2"/>
  <c r="BE158" i="2"/>
  <c r="X158" i="2"/>
  <c r="V158" i="2"/>
  <c r="T158" i="2"/>
  <c r="P158" i="2"/>
  <c r="K158" i="2" s="1"/>
  <c r="BF158" i="2" s="1"/>
  <c r="BI157" i="2"/>
  <c r="BH157" i="2"/>
  <c r="BG157" i="2"/>
  <c r="BE157" i="2"/>
  <c r="X157" i="2"/>
  <c r="V157" i="2"/>
  <c r="T157" i="2"/>
  <c r="P157" i="2"/>
  <c r="BK157" i="2" s="1"/>
  <c r="BI156" i="2"/>
  <c r="BH156" i="2"/>
  <c r="BG156" i="2"/>
  <c r="BE156" i="2"/>
  <c r="X156" i="2"/>
  <c r="V156" i="2"/>
  <c r="T156" i="2"/>
  <c r="P156" i="2"/>
  <c r="BI155" i="2"/>
  <c r="BH155" i="2"/>
  <c r="BG155" i="2"/>
  <c r="BE155" i="2"/>
  <c r="X155" i="2"/>
  <c r="V155" i="2"/>
  <c r="T155" i="2"/>
  <c r="P155" i="2"/>
  <c r="BI153" i="2"/>
  <c r="BH153" i="2"/>
  <c r="BG153" i="2"/>
  <c r="BE153" i="2"/>
  <c r="X153" i="2"/>
  <c r="V153" i="2"/>
  <c r="T153" i="2"/>
  <c r="P153" i="2"/>
  <c r="BK153" i="2" s="1"/>
  <c r="BI152" i="2"/>
  <c r="BH152" i="2"/>
  <c r="BG152" i="2"/>
  <c r="BE152" i="2"/>
  <c r="X152" i="2"/>
  <c r="V152" i="2"/>
  <c r="T152" i="2"/>
  <c r="P152" i="2"/>
  <c r="BI150" i="2"/>
  <c r="BH150" i="2"/>
  <c r="BG150" i="2"/>
  <c r="BE150" i="2"/>
  <c r="X150" i="2"/>
  <c r="X149" i="2" s="1"/>
  <c r="V150" i="2"/>
  <c r="V149" i="2"/>
  <c r="T150" i="2"/>
  <c r="T149" i="2" s="1"/>
  <c r="P150" i="2"/>
  <c r="BI147" i="2"/>
  <c r="BH147" i="2"/>
  <c r="BG147" i="2"/>
  <c r="BE147" i="2"/>
  <c r="X147" i="2"/>
  <c r="V147" i="2"/>
  <c r="T147" i="2"/>
  <c r="P147" i="2"/>
  <c r="BI146" i="2"/>
  <c r="BH146" i="2"/>
  <c r="BG146" i="2"/>
  <c r="BE146" i="2"/>
  <c r="X146" i="2"/>
  <c r="V146" i="2"/>
  <c r="T146" i="2"/>
  <c r="P146" i="2"/>
  <c r="BI145" i="2"/>
  <c r="BH145" i="2"/>
  <c r="BG145" i="2"/>
  <c r="BE145" i="2"/>
  <c r="X145" i="2"/>
  <c r="V145" i="2"/>
  <c r="T145" i="2"/>
  <c r="P145" i="2"/>
  <c r="BI144" i="2"/>
  <c r="BH144" i="2"/>
  <c r="BG144" i="2"/>
  <c r="BE144" i="2"/>
  <c r="X144" i="2"/>
  <c r="V144" i="2"/>
  <c r="T144" i="2"/>
  <c r="P144" i="2"/>
  <c r="BI143" i="2"/>
  <c r="BH143" i="2"/>
  <c r="BG143" i="2"/>
  <c r="BE143" i="2"/>
  <c r="X143" i="2"/>
  <c r="V143" i="2"/>
  <c r="T143" i="2"/>
  <c r="P143" i="2"/>
  <c r="BI142" i="2"/>
  <c r="BH142" i="2"/>
  <c r="BG142" i="2"/>
  <c r="BE142" i="2"/>
  <c r="X142" i="2"/>
  <c r="V142" i="2"/>
  <c r="T142" i="2"/>
  <c r="P142" i="2"/>
  <c r="BI141" i="2"/>
  <c r="BH141" i="2"/>
  <c r="BG141" i="2"/>
  <c r="BE141" i="2"/>
  <c r="X141" i="2"/>
  <c r="V141" i="2"/>
  <c r="T141" i="2"/>
  <c r="P141" i="2"/>
  <c r="BI140" i="2"/>
  <c r="BH140" i="2"/>
  <c r="BG140" i="2"/>
  <c r="BE140" i="2"/>
  <c r="X140" i="2"/>
  <c r="V140" i="2"/>
  <c r="T140" i="2"/>
  <c r="P140" i="2"/>
  <c r="F133" i="2"/>
  <c r="F131" i="2"/>
  <c r="F91" i="2"/>
  <c r="F89" i="2"/>
  <c r="E87" i="2"/>
  <c r="J24" i="2"/>
  <c r="E24" i="2"/>
  <c r="J92" i="2"/>
  <c r="J23" i="2"/>
  <c r="J21" i="2"/>
  <c r="E21" i="2"/>
  <c r="J91" i="2"/>
  <c r="J20" i="2"/>
  <c r="J18" i="2"/>
  <c r="E18" i="2"/>
  <c r="F134" i="2"/>
  <c r="J17" i="2"/>
  <c r="J131" i="2"/>
  <c r="L90" i="1"/>
  <c r="AM90" i="1"/>
  <c r="AM89" i="1"/>
  <c r="L89" i="1"/>
  <c r="AM87" i="1"/>
  <c r="L87" i="1"/>
  <c r="L85" i="1"/>
  <c r="L84" i="1"/>
  <c r="Q307" i="2"/>
  <c r="R306" i="2"/>
  <c r="R303" i="2"/>
  <c r="R298" i="2"/>
  <c r="Q295" i="2"/>
  <c r="Q293" i="2"/>
  <c r="R291" i="2"/>
  <c r="Q289" i="2"/>
  <c r="Q287" i="2"/>
  <c r="Q284" i="2"/>
  <c r="R280" i="2"/>
  <c r="Q279" i="2"/>
  <c r="R278" i="2"/>
  <c r="Q277" i="2"/>
  <c r="Q276" i="2"/>
  <c r="R275" i="2"/>
  <c r="Q271" i="2"/>
  <c r="R270" i="2"/>
  <c r="Q269" i="2"/>
  <c r="R266" i="2"/>
  <c r="R263" i="2"/>
  <c r="Q262" i="2"/>
  <c r="R257" i="2"/>
  <c r="Q248" i="2"/>
  <c r="Q247" i="2"/>
  <c r="Q241" i="2"/>
  <c r="R240" i="2"/>
  <c r="R237" i="2"/>
  <c r="Q231" i="2"/>
  <c r="Q230" i="2"/>
  <c r="R228" i="2"/>
  <c r="R225" i="2"/>
  <c r="Q223" i="2"/>
  <c r="Q221" i="2"/>
  <c r="Q217" i="2"/>
  <c r="R215" i="2"/>
  <c r="R203" i="2"/>
  <c r="Q202" i="2"/>
  <c r="Q200" i="2"/>
  <c r="K200" i="2"/>
  <c r="Q199" i="2"/>
  <c r="R198" i="2"/>
  <c r="R196" i="2"/>
  <c r="Q195" i="2"/>
  <c r="Q193" i="2"/>
  <c r="R190" i="2"/>
  <c r="R188" i="2"/>
  <c r="R186" i="2"/>
  <c r="Q185" i="2"/>
  <c r="R184" i="2"/>
  <c r="Q182" i="2"/>
  <c r="R180" i="2"/>
  <c r="Q178" i="2"/>
  <c r="R177" i="2"/>
  <c r="Q175" i="2"/>
  <c r="R172" i="2"/>
  <c r="R171" i="2"/>
  <c r="R167" i="2"/>
  <c r="R166" i="2"/>
  <c r="Q164" i="2"/>
  <c r="Q162" i="2"/>
  <c r="Q160" i="2"/>
  <c r="Q157" i="2"/>
  <c r="R153" i="2"/>
  <c r="Q145" i="2"/>
  <c r="Q143" i="2"/>
  <c r="Q141" i="2"/>
  <c r="R310" i="2"/>
  <c r="Q310" i="2"/>
  <c r="R307" i="2"/>
  <c r="Q306" i="2"/>
  <c r="Q305" i="2"/>
  <c r="Q303" i="2"/>
  <c r="R302" i="2"/>
  <c r="R299" i="2"/>
  <c r="Q296" i="2"/>
  <c r="R295" i="2"/>
  <c r="R292" i="2"/>
  <c r="R286" i="2"/>
  <c r="R284" i="2"/>
  <c r="Q283" i="2"/>
  <c r="R281" i="2"/>
  <c r="Q280" i="2"/>
  <c r="Q278" i="2"/>
  <c r="R277" i="2"/>
  <c r="R274" i="2"/>
  <c r="Q272" i="2"/>
  <c r="Q270" i="2"/>
  <c r="Q268" i="2"/>
  <c r="R265" i="2"/>
  <c r="Q264" i="2"/>
  <c r="Q259" i="2"/>
  <c r="R258" i="2"/>
  <c r="Q256" i="2"/>
  <c r="R254" i="2"/>
  <c r="R253" i="2"/>
  <c r="R250" i="2"/>
  <c r="R246" i="2"/>
  <c r="Q245" i="2"/>
  <c r="R244" i="2"/>
  <c r="Q242" i="2"/>
  <c r="R241" i="2"/>
  <c r="R236" i="2"/>
  <c r="Q234" i="2"/>
  <c r="Q232" i="2"/>
  <c r="Q228" i="2"/>
  <c r="Q226" i="2"/>
  <c r="R224" i="2"/>
  <c r="R223" i="2"/>
  <c r="Q215" i="2"/>
  <c r="R214" i="2"/>
  <c r="Q209" i="2"/>
  <c r="Q206" i="2"/>
  <c r="R204" i="2"/>
  <c r="R201" i="2"/>
  <c r="Q194" i="2"/>
  <c r="R193" i="2"/>
  <c r="Q191" i="2"/>
  <c r="Q189" i="2"/>
  <c r="Q187" i="2"/>
  <c r="R179" i="2"/>
  <c r="R174" i="2"/>
  <c r="Q171" i="2"/>
  <c r="R170" i="2"/>
  <c r="R163" i="2"/>
  <c r="R157" i="2"/>
  <c r="R156" i="2"/>
  <c r="Q155" i="2"/>
  <c r="R152" i="2"/>
  <c r="R150" i="2"/>
  <c r="Q146" i="2"/>
  <c r="Q144" i="2"/>
  <c r="R143" i="2"/>
  <c r="R142" i="2"/>
  <c r="Q140" i="2"/>
  <c r="AU94" i="1"/>
  <c r="Q300" i="2"/>
  <c r="Q297" i="2"/>
  <c r="R296" i="2"/>
  <c r="R293" i="2"/>
  <c r="Q291" i="2"/>
  <c r="R290" i="2"/>
  <c r="R287" i="2"/>
  <c r="R283" i="2"/>
  <c r="R282" i="2"/>
  <c r="Q275" i="2"/>
  <c r="Q274" i="2"/>
  <c r="R272" i="2"/>
  <c r="R269" i="2"/>
  <c r="R268" i="2"/>
  <c r="R264" i="2"/>
  <c r="R262" i="2"/>
  <c r="Q260" i="2"/>
  <c r="R259" i="2"/>
  <c r="Q257" i="2"/>
  <c r="R256" i="2"/>
  <c r="Q253" i="2"/>
  <c r="Q251" i="2"/>
  <c r="R249" i="2"/>
  <c r="Q246" i="2"/>
  <c r="R245" i="2"/>
  <c r="R242" i="2"/>
  <c r="R238" i="2"/>
  <c r="K237" i="2"/>
  <c r="Q235" i="2"/>
  <c r="R233" i="2"/>
  <c r="R231" i="2"/>
  <c r="R230" i="2"/>
  <c r="Q227" i="2"/>
  <c r="R226" i="2"/>
  <c r="Q225" i="2"/>
  <c r="Q222" i="2"/>
  <c r="R221" i="2"/>
  <c r="Q219" i="2"/>
  <c r="Q214" i="2"/>
  <c r="Q211" i="2"/>
  <c r="R209" i="2"/>
  <c r="Q208" i="2"/>
  <c r="Q204" i="2"/>
  <c r="R202" i="2"/>
  <c r="Q201" i="2"/>
  <c r="Q196" i="2"/>
  <c r="R194" i="2"/>
  <c r="R192" i="2"/>
  <c r="R191" i="2"/>
  <c r="R189" i="2"/>
  <c r="Q188" i="2"/>
  <c r="R187" i="2"/>
  <c r="R185" i="2"/>
  <c r="Q181" i="2"/>
  <c r="Q179" i="2"/>
  <c r="R176" i="2"/>
  <c r="R175" i="2"/>
  <c r="Q170" i="2"/>
  <c r="Q169" i="2"/>
  <c r="Q166" i="2"/>
  <c r="R165" i="2"/>
  <c r="R162" i="2"/>
  <c r="R161" i="2"/>
  <c r="Q158" i="2"/>
  <c r="Q156" i="2"/>
  <c r="Q153" i="2"/>
  <c r="Q152" i="2"/>
  <c r="Q150" i="2"/>
  <c r="R147" i="2"/>
  <c r="R146" i="2"/>
  <c r="K146" i="2"/>
  <c r="R145" i="2"/>
  <c r="R144" i="2"/>
  <c r="Q142" i="2"/>
  <c r="R305" i="2"/>
  <c r="Q302" i="2"/>
  <c r="R300" i="2"/>
  <c r="Q299" i="2"/>
  <c r="Q298" i="2"/>
  <c r="R297" i="2"/>
  <c r="Q292" i="2"/>
  <c r="Q290" i="2"/>
  <c r="R289" i="2"/>
  <c r="Q286" i="2"/>
  <c r="Q282" i="2"/>
  <c r="Q281" i="2"/>
  <c r="R279" i="2"/>
  <c r="R276" i="2"/>
  <c r="R271" i="2"/>
  <c r="Q266" i="2"/>
  <c r="Q265" i="2"/>
  <c r="Q263" i="2"/>
  <c r="R260" i="2"/>
  <c r="Q258" i="2"/>
  <c r="Q254" i="2"/>
  <c r="R251" i="2"/>
  <c r="Q250" i="2"/>
  <c r="Q249" i="2"/>
  <c r="R248" i="2"/>
  <c r="R247" i="2"/>
  <c r="Q244" i="2"/>
  <c r="Q240" i="2"/>
  <c r="Q238" i="2"/>
  <c r="Q237" i="2"/>
  <c r="Q236" i="2"/>
  <c r="R235" i="2"/>
  <c r="R234" i="2"/>
  <c r="Q233" i="2"/>
  <c r="R232" i="2"/>
  <c r="R227" i="2"/>
  <c r="Q224" i="2"/>
  <c r="R222" i="2"/>
  <c r="R219" i="2"/>
  <c r="R217" i="2"/>
  <c r="R211" i="2"/>
  <c r="R208" i="2"/>
  <c r="R206" i="2"/>
  <c r="Q203" i="2"/>
  <c r="R200" i="2"/>
  <c r="R199" i="2"/>
  <c r="Q198" i="2"/>
  <c r="R195" i="2"/>
  <c r="Q192" i="2"/>
  <c r="Q190" i="2"/>
  <c r="Q186" i="2"/>
  <c r="Q184" i="2"/>
  <c r="R182" i="2"/>
  <c r="R181" i="2"/>
  <c r="Q180" i="2"/>
  <c r="R178" i="2"/>
  <c r="Q177" i="2"/>
  <c r="Q176" i="2"/>
  <c r="Q174" i="2"/>
  <c r="Q172" i="2"/>
  <c r="R169" i="2"/>
  <c r="R168" i="2"/>
  <c r="Q168" i="2"/>
  <c r="Q167" i="2"/>
  <c r="Q165" i="2"/>
  <c r="R164" i="2"/>
  <c r="Q163" i="2"/>
  <c r="Q161" i="2"/>
  <c r="R160" i="2"/>
  <c r="R158" i="2"/>
  <c r="R155" i="2"/>
  <c r="Q147" i="2"/>
  <c r="BK146" i="2"/>
  <c r="R141" i="2"/>
  <c r="R140" i="2"/>
  <c r="BK307" i="2"/>
  <c r="K306" i="2"/>
  <c r="BF306" i="2"/>
  <c r="BK305" i="2"/>
  <c r="BK296" i="2"/>
  <c r="K293" i="2"/>
  <c r="BF293" i="2"/>
  <c r="BK284" i="2"/>
  <c r="BK278" i="2"/>
  <c r="K270" i="2"/>
  <c r="BF270" i="2"/>
  <c r="BK268" i="2"/>
  <c r="BK265" i="2"/>
  <c r="BK257" i="2"/>
  <c r="BK253" i="2"/>
  <c r="K248" i="2"/>
  <c r="BF248" i="2" s="1"/>
  <c r="K244" i="2"/>
  <c r="BF244" i="2"/>
  <c r="BK238" i="2"/>
  <c r="BK235" i="2"/>
  <c r="K234" i="2"/>
  <c r="BF234" i="2"/>
  <c r="BK231" i="2"/>
  <c r="BK225" i="2"/>
  <c r="K223" i="2"/>
  <c r="BF223" i="2"/>
  <c r="BK211" i="2"/>
  <c r="BK210" i="2" s="1"/>
  <c r="K210" i="2" s="1"/>
  <c r="K106" i="2" s="1"/>
  <c r="K202" i="2"/>
  <c r="BF202" i="2" s="1"/>
  <c r="BK200" i="2"/>
  <c r="K193" i="2"/>
  <c r="BF193" i="2" s="1"/>
  <c r="K188" i="2"/>
  <c r="BF188" i="2" s="1"/>
  <c r="BK181" i="2"/>
  <c r="K175" i="2"/>
  <c r="BF175" i="2"/>
  <c r="BK170" i="2"/>
  <c r="K167" i="2"/>
  <c r="BF167" i="2" s="1"/>
  <c r="K165" i="2"/>
  <c r="BF165" i="2" s="1"/>
  <c r="BK160" i="2"/>
  <c r="K152" i="2"/>
  <c r="BF152" i="2" s="1"/>
  <c r="BK150" i="2"/>
  <c r="BK149" i="2"/>
  <c r="K149" i="2"/>
  <c r="K99" i="2" s="1"/>
  <c r="BK142" i="2"/>
  <c r="BK310" i="2"/>
  <c r="BK309" i="2"/>
  <c r="K309" i="2" s="1"/>
  <c r="K117" i="2" s="1"/>
  <c r="K297" i="2"/>
  <c r="BF297" i="2"/>
  <c r="BK295" i="2"/>
  <c r="K283" i="2"/>
  <c r="BF283" i="2"/>
  <c r="BK281" i="2"/>
  <c r="K274" i="2"/>
  <c r="BF274" i="2" s="1"/>
  <c r="BK271" i="2"/>
  <c r="K266" i="2"/>
  <c r="BF266" i="2" s="1"/>
  <c r="BK264" i="2"/>
  <c r="K263" i="2"/>
  <c r="BF263" i="2"/>
  <c r="K259" i="2"/>
  <c r="BF259" i="2" s="1"/>
  <c r="BK254" i="2"/>
  <c r="BK250" i="2"/>
  <c r="K240" i="2"/>
  <c r="BF240" i="2" s="1"/>
  <c r="BK237" i="2"/>
  <c r="BK232" i="2"/>
  <c r="K230" i="2"/>
  <c r="BF230" i="2" s="1"/>
  <c r="K228" i="2"/>
  <c r="BF228" i="2"/>
  <c r="K226" i="2"/>
  <c r="BF226" i="2" s="1"/>
  <c r="BK221" i="2"/>
  <c r="BK219" i="2"/>
  <c r="BK218" i="2" s="1"/>
  <c r="K218" i="2" s="1"/>
  <c r="K109" i="2" s="1"/>
  <c r="K214" i="2"/>
  <c r="BF214" i="2" s="1"/>
  <c r="K208" i="2"/>
  <c r="BF208" i="2"/>
  <c r="K199" i="2"/>
  <c r="BF199" i="2"/>
  <c r="BK189" i="2"/>
  <c r="K187" i="2"/>
  <c r="BF187" i="2" s="1"/>
  <c r="BK176" i="2"/>
  <c r="BK168" i="2"/>
  <c r="BK155" i="2"/>
  <c r="BK141" i="2"/>
  <c r="BK302" i="2"/>
  <c r="BK299" i="2"/>
  <c r="BK292" i="2"/>
  <c r="BK290" i="2"/>
  <c r="K286" i="2"/>
  <c r="BF286" i="2"/>
  <c r="K282" i="2"/>
  <c r="BF282" i="2" s="1"/>
  <c r="BK280" i="2"/>
  <c r="K276" i="2"/>
  <c r="BF276" i="2" s="1"/>
  <c r="BK272" i="2"/>
  <c r="K258" i="2"/>
  <c r="BF258" i="2"/>
  <c r="BK249" i="2"/>
  <c r="K247" i="2"/>
  <c r="BF247" i="2"/>
  <c r="K245" i="2"/>
  <c r="BF245" i="2" s="1"/>
  <c r="BK242" i="2"/>
  <c r="K233" i="2"/>
  <c r="BF233" i="2"/>
  <c r="BK222" i="2"/>
  <c r="BK196" i="2"/>
  <c r="BK191" i="2"/>
  <c r="K169" i="2"/>
  <c r="BF169" i="2"/>
  <c r="K145" i="2"/>
  <c r="BF145" i="2"/>
  <c r="K140" i="2"/>
  <c r="BF140" i="2" s="1"/>
  <c r="K303" i="2"/>
  <c r="BF303" i="2"/>
  <c r="BK300" i="2"/>
  <c r="BK298" i="2"/>
  <c r="K291" i="2"/>
  <c r="BF291" i="2"/>
  <c r="K289" i="2"/>
  <c r="BF289" i="2" s="1"/>
  <c r="K287" i="2"/>
  <c r="BF287" i="2"/>
  <c r="K279" i="2"/>
  <c r="BF279" i="2" s="1"/>
  <c r="BK277" i="2"/>
  <c r="K275" i="2"/>
  <c r="BF275" i="2" s="1"/>
  <c r="K269" i="2"/>
  <c r="BF269" i="2"/>
  <c r="K262" i="2"/>
  <c r="BF262" i="2" s="1"/>
  <c r="BK260" i="2"/>
  <c r="BK256" i="2"/>
  <c r="K251" i="2"/>
  <c r="BF251" i="2" s="1"/>
  <c r="BK246" i="2"/>
  <c r="BK241" i="2"/>
  <c r="K236" i="2"/>
  <c r="BF236" i="2" s="1"/>
  <c r="K227" i="2"/>
  <c r="BF227" i="2"/>
  <c r="BK224" i="2"/>
  <c r="K203" i="2"/>
  <c r="BF203" i="2" s="1"/>
  <c r="BK195" i="2"/>
  <c r="K192" i="2"/>
  <c r="BF192" i="2" s="1"/>
  <c r="K185" i="2"/>
  <c r="BF185" i="2" s="1"/>
  <c r="K177" i="2"/>
  <c r="BF177" i="2" s="1"/>
  <c r="BK164" i="2"/>
  <c r="BK156" i="2"/>
  <c r="BK147" i="2"/>
  <c r="BK144" i="2"/>
  <c r="K143" i="2"/>
  <c r="BF143" i="2"/>
  <c r="K166" i="2" l="1"/>
  <c r="BF166" i="2" s="1"/>
  <c r="BK171" i="2"/>
  <c r="X183" i="2"/>
  <c r="T139" i="2"/>
  <c r="R139" i="2"/>
  <c r="J98" i="2" s="1"/>
  <c r="R197" i="2"/>
  <c r="J105" i="2"/>
  <c r="X139" i="2"/>
  <c r="V151" i="2"/>
  <c r="X151" i="2"/>
  <c r="V154" i="2"/>
  <c r="X154" i="2"/>
  <c r="R154" i="2"/>
  <c r="J101" i="2"/>
  <c r="X220" i="2"/>
  <c r="V139" i="2"/>
  <c r="Q139" i="2"/>
  <c r="I98" i="2" s="1"/>
  <c r="T151" i="2"/>
  <c r="Q151" i="2"/>
  <c r="I100" i="2"/>
  <c r="R151" i="2"/>
  <c r="J100" i="2"/>
  <c r="T154" i="2"/>
  <c r="Q154" i="2"/>
  <c r="I101" i="2" s="1"/>
  <c r="T159" i="2"/>
  <c r="V159" i="2"/>
  <c r="X159" i="2"/>
  <c r="Q159" i="2"/>
  <c r="I102" i="2" s="1"/>
  <c r="R159" i="2"/>
  <c r="J102" i="2"/>
  <c r="T173" i="2"/>
  <c r="V173" i="2"/>
  <c r="X173" i="2"/>
  <c r="Q173" i="2"/>
  <c r="I103" i="2" s="1"/>
  <c r="R173" i="2"/>
  <c r="J103" i="2"/>
  <c r="T183" i="2"/>
  <c r="V183" i="2"/>
  <c r="Q183" i="2"/>
  <c r="I104" i="2"/>
  <c r="R183" i="2"/>
  <c r="J104" i="2" s="1"/>
  <c r="T197" i="2"/>
  <c r="V197" i="2"/>
  <c r="X197" i="2"/>
  <c r="Q197" i="2"/>
  <c r="I105" i="2" s="1"/>
  <c r="T213" i="2"/>
  <c r="V213" i="2"/>
  <c r="X213" i="2"/>
  <c r="Q213" i="2"/>
  <c r="R213" i="2"/>
  <c r="J108" i="2"/>
  <c r="T220" i="2"/>
  <c r="V220" i="2"/>
  <c r="Q220" i="2"/>
  <c r="I110" i="2"/>
  <c r="R220" i="2"/>
  <c r="J110" i="2" s="1"/>
  <c r="T239" i="2"/>
  <c r="V239" i="2"/>
  <c r="X239" i="2"/>
  <c r="Q239" i="2"/>
  <c r="I111" i="2"/>
  <c r="R239" i="2"/>
  <c r="J111" i="2" s="1"/>
  <c r="T243" i="2"/>
  <c r="V243" i="2"/>
  <c r="X243" i="2"/>
  <c r="Q243" i="2"/>
  <c r="I112" i="2" s="1"/>
  <c r="R243" i="2"/>
  <c r="J112" i="2"/>
  <c r="T261" i="2"/>
  <c r="V261" i="2"/>
  <c r="X261" i="2"/>
  <c r="Q261" i="2"/>
  <c r="I113" i="2" s="1"/>
  <c r="R261" i="2"/>
  <c r="J113" i="2"/>
  <c r="T285" i="2"/>
  <c r="V285" i="2"/>
  <c r="X285" i="2"/>
  <c r="Q285" i="2"/>
  <c r="I114" i="2"/>
  <c r="R285" i="2"/>
  <c r="J114" i="2"/>
  <c r="T294" i="2"/>
  <c r="V294" i="2"/>
  <c r="X294" i="2"/>
  <c r="Q294" i="2"/>
  <c r="I115" i="2"/>
  <c r="R294" i="2"/>
  <c r="J115" i="2" s="1"/>
  <c r="F92" i="2"/>
  <c r="J133" i="2"/>
  <c r="BF171" i="2"/>
  <c r="BF237" i="2"/>
  <c r="R149" i="2"/>
  <c r="J99" i="2"/>
  <c r="R210" i="2"/>
  <c r="J106" i="2" s="1"/>
  <c r="J134" i="2"/>
  <c r="BF200" i="2"/>
  <c r="Q149" i="2"/>
  <c r="I99" i="2"/>
  <c r="BF146" i="2"/>
  <c r="Q210" i="2"/>
  <c r="I106" i="2"/>
  <c r="Q218" i="2"/>
  <c r="I109" i="2"/>
  <c r="R218" i="2"/>
  <c r="J109" i="2"/>
  <c r="BK308" i="2"/>
  <c r="K308" i="2"/>
  <c r="K116" i="2" s="1"/>
  <c r="Q309" i="2"/>
  <c r="Q308" i="2"/>
  <c r="I116" i="2"/>
  <c r="R309" i="2"/>
  <c r="R308" i="2"/>
  <c r="J116" i="2"/>
  <c r="F35" i="2"/>
  <c r="BB95" i="1" s="1"/>
  <c r="BB94" i="1" s="1"/>
  <c r="W29" i="1" s="1"/>
  <c r="F38" i="2"/>
  <c r="BE95" i="1" s="1"/>
  <c r="BE94" i="1" s="1"/>
  <c r="W32" i="1" s="1"/>
  <c r="K144" i="2"/>
  <c r="BF144" i="2" s="1"/>
  <c r="K155" i="2"/>
  <c r="BF155" i="2"/>
  <c r="K168" i="2"/>
  <c r="BF168" i="2" s="1"/>
  <c r="K181" i="2"/>
  <c r="BF181" i="2"/>
  <c r="K196" i="2"/>
  <c r="BF196" i="2" s="1"/>
  <c r="BK208" i="2"/>
  <c r="K222" i="2"/>
  <c r="BF222" i="2"/>
  <c r="BK228" i="2"/>
  <c r="K235" i="2"/>
  <c r="BF235" i="2"/>
  <c r="K246" i="2"/>
  <c r="BF246" i="2" s="1"/>
  <c r="BK258" i="2"/>
  <c r="BK266" i="2"/>
  <c r="K271" i="2"/>
  <c r="BF271" i="2" s="1"/>
  <c r="K280" i="2"/>
  <c r="BF280" i="2"/>
  <c r="BK287" i="2"/>
  <c r="K299" i="2"/>
  <c r="BF299" i="2" s="1"/>
  <c r="BK140" i="2"/>
  <c r="K156" i="2"/>
  <c r="BF156" i="2" s="1"/>
  <c r="BK178" i="2"/>
  <c r="BK188" i="2"/>
  <c r="K195" i="2"/>
  <c r="BF195" i="2" s="1"/>
  <c r="BK203" i="2"/>
  <c r="K217" i="2"/>
  <c r="BF217" i="2"/>
  <c r="BK244" i="2"/>
  <c r="K254" i="2"/>
  <c r="BF254" i="2"/>
  <c r="BK275" i="2"/>
  <c r="BK289" i="2"/>
  <c r="K164" i="2"/>
  <c r="BF164" i="2"/>
  <c r="BK185" i="2"/>
  <c r="K232" i="2"/>
  <c r="BF232" i="2" s="1"/>
  <c r="BK270" i="2"/>
  <c r="BK297" i="2"/>
  <c r="K310" i="2"/>
  <c r="BF310" i="2" s="1"/>
  <c r="F39" i="2"/>
  <c r="BF95" i="1" s="1"/>
  <c r="BF94" i="1" s="1"/>
  <c r="W33" i="1" s="1"/>
  <c r="BK143" i="2"/>
  <c r="BK152" i="2"/>
  <c r="BK151" i="2" s="1"/>
  <c r="K151" i="2" s="1"/>
  <c r="K100" i="2" s="1"/>
  <c r="K161" i="2"/>
  <c r="BF161" i="2" s="1"/>
  <c r="K176" i="2"/>
  <c r="BF176" i="2"/>
  <c r="BK190" i="2"/>
  <c r="BK199" i="2"/>
  <c r="K211" i="2"/>
  <c r="BF211" i="2"/>
  <c r="BK226" i="2"/>
  <c r="K231" i="2"/>
  <c r="BF231" i="2" s="1"/>
  <c r="K238" i="2"/>
  <c r="BF238" i="2"/>
  <c r="BK248" i="2"/>
  <c r="K260" i="2"/>
  <c r="BF260" i="2"/>
  <c r="K268" i="2"/>
  <c r="BF268" i="2" s="1"/>
  <c r="K277" i="2"/>
  <c r="BF277" i="2"/>
  <c r="BK282" i="2"/>
  <c r="BK293" i="2"/>
  <c r="K305" i="2"/>
  <c r="BF305" i="2"/>
  <c r="K141" i="2"/>
  <c r="BF141" i="2" s="1"/>
  <c r="K157" i="2"/>
  <c r="BF157" i="2"/>
  <c r="K170" i="2"/>
  <c r="BF170" i="2" s="1"/>
  <c r="K174" i="2"/>
  <c r="BF174" i="2"/>
  <c r="BK180" i="2"/>
  <c r="BK193" i="2"/>
  <c r="BK202" i="2"/>
  <c r="K215" i="2"/>
  <c r="BF215" i="2"/>
  <c r="BK233" i="2"/>
  <c r="BK251" i="2"/>
  <c r="K264" i="2"/>
  <c r="BF264" i="2"/>
  <c r="BK279" i="2"/>
  <c r="K298" i="2"/>
  <c r="BF298" i="2"/>
  <c r="K160" i="2"/>
  <c r="BF160" i="2" s="1"/>
  <c r="BK186" i="2"/>
  <c r="K219" i="2"/>
  <c r="BF219" i="2"/>
  <c r="BK262" i="2"/>
  <c r="K290" i="2"/>
  <c r="BF290" i="2"/>
  <c r="BK303" i="2"/>
  <c r="K35" i="2"/>
  <c r="AX95" i="1" s="1"/>
  <c r="K150" i="2"/>
  <c r="BF150" i="2"/>
  <c r="BK167" i="2"/>
  <c r="K179" i="2"/>
  <c r="BF179" i="2"/>
  <c r="BK194" i="2"/>
  <c r="K209" i="2"/>
  <c r="BF209" i="2" s="1"/>
  <c r="BK223" i="2"/>
  <c r="BK234" i="2"/>
  <c r="K242" i="2"/>
  <c r="BF242" i="2" s="1"/>
  <c r="K250" i="2"/>
  <c r="BF250" i="2"/>
  <c r="BK263" i="2"/>
  <c r="BK269" i="2"/>
  <c r="K278" i="2"/>
  <c r="BF278" i="2"/>
  <c r="BK286" i="2"/>
  <c r="K295" i="2"/>
  <c r="BF295" i="2"/>
  <c r="K307" i="2"/>
  <c r="BF307" i="2" s="1"/>
  <c r="K153" i="2"/>
  <c r="BF153" i="2"/>
  <c r="BK165" i="2"/>
  <c r="BK175" i="2"/>
  <c r="BK187" i="2"/>
  <c r="K198" i="2"/>
  <c r="BF198" i="2"/>
  <c r="BK206" i="2"/>
  <c r="K224" i="2"/>
  <c r="BF224" i="2"/>
  <c r="BK240" i="2"/>
  <c r="BK239" i="2" s="1"/>
  <c r="K239" i="2" s="1"/>
  <c r="K111" i="2" s="1"/>
  <c r="K249" i="2"/>
  <c r="BF249" i="2" s="1"/>
  <c r="BK259" i="2"/>
  <c r="BK276" i="2"/>
  <c r="K292" i="2"/>
  <c r="BF292" i="2" s="1"/>
  <c r="BK184" i="2"/>
  <c r="K256" i="2"/>
  <c r="BF256" i="2"/>
  <c r="K296" i="2"/>
  <c r="BF296" i="2" s="1"/>
  <c r="BK306" i="2"/>
  <c r="F37" i="2"/>
  <c r="BD95" i="1" s="1"/>
  <c r="BD94" i="1" s="1"/>
  <c r="W31" i="1" s="1"/>
  <c r="K142" i="2"/>
  <c r="BF142" i="2" s="1"/>
  <c r="K147" i="2"/>
  <c r="BF147" i="2"/>
  <c r="BK158" i="2"/>
  <c r="BK154" i="2" s="1"/>
  <c r="K154" i="2" s="1"/>
  <c r="K101" i="2" s="1"/>
  <c r="K163" i="2"/>
  <c r="BF163" i="2" s="1"/>
  <c r="BK172" i="2"/>
  <c r="K191" i="2"/>
  <c r="BF191" i="2"/>
  <c r="BK204" i="2"/>
  <c r="K221" i="2"/>
  <c r="BF221" i="2"/>
  <c r="K225" i="2"/>
  <c r="BF225" i="2" s="1"/>
  <c r="BK230" i="2"/>
  <c r="BK236" i="2"/>
  <c r="BK245" i="2"/>
  <c r="K253" i="2"/>
  <c r="BF253" i="2" s="1"/>
  <c r="K265" i="2"/>
  <c r="BF265" i="2"/>
  <c r="K272" i="2"/>
  <c r="BF272" i="2" s="1"/>
  <c r="K281" i="2"/>
  <c r="BF281" i="2"/>
  <c r="BK291" i="2"/>
  <c r="K302" i="2"/>
  <c r="BF302" i="2"/>
  <c r="BK145" i="2"/>
  <c r="K162" i="2"/>
  <c r="BF162" i="2" s="1"/>
  <c r="BK169" i="2"/>
  <c r="BK177" i="2"/>
  <c r="BK192" i="2"/>
  <c r="K201" i="2"/>
  <c r="BF201" i="2"/>
  <c r="BK214" i="2"/>
  <c r="BK213" i="2" s="1"/>
  <c r="K213" i="2" s="1"/>
  <c r="K108" i="2" s="1"/>
  <c r="BK227" i="2"/>
  <c r="K241" i="2"/>
  <c r="BF241" i="2" s="1"/>
  <c r="K257" i="2"/>
  <c r="BF257" i="2"/>
  <c r="BK274" i="2"/>
  <c r="K284" i="2"/>
  <c r="BF284" i="2"/>
  <c r="BK182" i="2"/>
  <c r="K189" i="2"/>
  <c r="BF189" i="2" s="1"/>
  <c r="BK247" i="2"/>
  <c r="BK283" i="2"/>
  <c r="K300" i="2"/>
  <c r="BF300" i="2" s="1"/>
  <c r="V212" i="2" l="1"/>
  <c r="V138" i="2"/>
  <c r="V137" i="2"/>
  <c r="Q212" i="2"/>
  <c r="I107" i="2" s="1"/>
  <c r="T212" i="2"/>
  <c r="Q138" i="2"/>
  <c r="I97" i="2" s="1"/>
  <c r="R138" i="2"/>
  <c r="J97" i="2" s="1"/>
  <c r="T138" i="2"/>
  <c r="T137" i="2"/>
  <c r="AW95" i="1"/>
  <c r="AW94" i="1" s="1"/>
  <c r="X212" i="2"/>
  <c r="X138" i="2"/>
  <c r="X137" i="2"/>
  <c r="I108" i="2"/>
  <c r="R212" i="2"/>
  <c r="J107" i="2"/>
  <c r="I117" i="2"/>
  <c r="J117" i="2"/>
  <c r="BK139" i="2"/>
  <c r="BK159" i="2"/>
  <c r="K159" i="2" s="1"/>
  <c r="K102" i="2" s="1"/>
  <c r="BK173" i="2"/>
  <c r="K173" i="2"/>
  <c r="K103" i="2" s="1"/>
  <c r="BK183" i="2"/>
  <c r="K183" i="2"/>
  <c r="K104" i="2"/>
  <c r="BK197" i="2"/>
  <c r="K197" i="2"/>
  <c r="K105" i="2"/>
  <c r="BK220" i="2"/>
  <c r="K220" i="2" s="1"/>
  <c r="K110" i="2" s="1"/>
  <c r="BK243" i="2"/>
  <c r="K243" i="2"/>
  <c r="K112" i="2" s="1"/>
  <c r="BK261" i="2"/>
  <c r="K261" i="2"/>
  <c r="K113" i="2"/>
  <c r="BK285" i="2"/>
  <c r="K285" i="2"/>
  <c r="K114" i="2"/>
  <c r="BK294" i="2"/>
  <c r="K294" i="2" s="1"/>
  <c r="K115" i="2" s="1"/>
  <c r="F36" i="2"/>
  <c r="BC95" i="1" s="1"/>
  <c r="BC94" i="1" s="1"/>
  <c r="AY94" i="1" s="1"/>
  <c r="AK30" i="1" s="1"/>
  <c r="AZ94" i="1"/>
  <c r="K36" i="2"/>
  <c r="AY95" i="1" s="1"/>
  <c r="AV95" i="1" s="1"/>
  <c r="BA94" i="1"/>
  <c r="AX94" i="1"/>
  <c r="AK29" i="1" s="1"/>
  <c r="Q137" i="2" l="1"/>
  <c r="I96" i="2" s="1"/>
  <c r="K30" i="2" s="1"/>
  <c r="AS95" i="1" s="1"/>
  <c r="AS94" i="1" s="1"/>
  <c r="BK138" i="2"/>
  <c r="K138" i="2" s="1"/>
  <c r="K97" i="2" s="1"/>
  <c r="BK212" i="2"/>
  <c r="K212" i="2" s="1"/>
  <c r="K107" i="2" s="1"/>
  <c r="R137" i="2"/>
  <c r="J96" i="2" s="1"/>
  <c r="K31" i="2" s="1"/>
  <c r="AT95" i="1" s="1"/>
  <c r="AT94" i="1" s="1"/>
  <c r="K139" i="2"/>
  <c r="K98" i="2" s="1"/>
  <c r="AV94" i="1"/>
  <c r="W30" i="1"/>
  <c r="BK137" i="2" l="1"/>
  <c r="K137" i="2" s="1"/>
  <c r="K32" i="2" s="1"/>
  <c r="AG95" i="1" s="1"/>
  <c r="AG94" i="1" s="1"/>
  <c r="AN94" i="1" s="1"/>
  <c r="AN95" i="1" l="1"/>
  <c r="K41" i="2"/>
  <c r="K96" i="2"/>
  <c r="AK26" i="1"/>
  <c r="AK35" i="1" s="1"/>
</calcChain>
</file>

<file path=xl/sharedStrings.xml><?xml version="1.0" encoding="utf-8"?>
<sst xmlns="http://schemas.openxmlformats.org/spreadsheetml/2006/main" count="2477" uniqueCount="750">
  <si>
    <t>Export Komplet</t>
  </si>
  <si>
    <t/>
  </si>
  <si>
    <t>2.0</t>
  </si>
  <si>
    <t>False</t>
  </si>
  <si>
    <t>True</t>
  </si>
  <si>
    <t>{cca5280f-6796-47f0-b85a-37dc0695d155}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</si>
  <si>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</si>
  <si>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</si>
  <si>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</si>
  <si>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</si>
  <si>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</si>
  <si>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</si>
  <si>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</si>
  <si>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</si>
  <si>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</si>
  <si>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T241003A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</si>
  <si>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</si>
  <si>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</si>
  <si>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Domov pro seniory Iris  Ostrava - Mariánské Hory</t>
  </si>
  <si>
    <t>KSO:</t>
  </si>
  <si>
    <t>CC-CZ:</t>
  </si>
  <si>
    <t>Místo:</t>
  </si>
  <si>
    <t>Rybářská 1223/13, Ostrava - Mariánské Hory</t>
  </si>
  <si>
    <t>Datum:</t>
  </si>
  <si>
    <t>30. 10. 2024</t>
  </si>
  <si>
    <t>Zadavatel:</t>
  </si>
  <si>
    <t>IČ:</t>
  </si>
  <si>
    <t>70631824</t>
  </si>
  <si>
    <t>Domov Iris, příspěvková organizace</t>
  </si>
  <si>
    <t>DIČ:</t>
  </si>
  <si>
    <t>CZ70631824</t>
  </si>
  <si>
    <t>Uchazeč:</t>
  </si>
  <si>
    <t>Vyplň údaj</t>
  </si>
  <si>
    <t>Projektant:</t>
  </si>
  <si>
    <t xml:space="preserve"> 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</si>
  <si>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</si>
  <si>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</si>
  <si>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</si>
  <si>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</si>
  <si>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</si>
  <si>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</si>
  <si>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</si>
  <si>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</si>
  <si>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</si>
  <si>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</si>
  <si>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</si>
  <si>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</si>
  <si>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</si>
  <si>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</si>
  <si>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</si>
  <si>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</si>
  <si>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</si>
  <si>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</si>
  <si>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</si>
  <si>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</si>
  <si>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</si>
  <si>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</si>
  <si>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</si>
  <si>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</si>
  <si>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</si>
  <si>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</si>
  <si>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</si>
  <si>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</si>
  <si>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</si>
  <si>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</si>
  <si>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</si>
  <si>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</si>
  <si>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</si>
  <si>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</si>
  <si>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</si>
  <si>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</si>
  <si>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</si>
  <si>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</si>
  <si>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</si>
  <si>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</si>
  <si>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</si>
  <si>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</si>
  <si>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</si>
  <si>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</si>
  <si>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</si>
  <si>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</si>
  <si>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</si>
  <si>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</si>
  <si>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</si>
  <si>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002</t>
  </si>
  <si>
    <t>Opravy vnitřních prostor 1.NP po povodních (SLEPÝ ROZPOČET)</t>
  </si>
  <si>
    <t>STA</t>
  </si>
  <si>
    <t>1</t>
  </si>
  <si>
    <t>{a18568c4-2b83-4c9e-8c97-091fb77a2230}</t>
  </si>
  <si>
    <t>KRYCÍ LIST SOUPISU PRACÍ</t>
  </si>
  <si>
    <t>Objekt: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</si>
  <si>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</si>
  <si>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</si>
  <si>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</si>
  <si>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</si>
  <si>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</si>
  <si>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</si>
  <si>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</si>
  <si>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</si>
  <si>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</si>
  <si>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</si>
  <si>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</si>
  <si>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</si>
  <si>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</si>
  <si>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</si>
  <si>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</si>
  <si>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</si>
  <si>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</si>
  <si>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</si>
  <si>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</si>
  <si>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</si>
  <si>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</si>
  <si>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722 - Zdravotechnika - vnitřní vodovod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</si>
  <si>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</si>
  <si>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</si>
  <si>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</si>
  <si>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</si>
  <si>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</si>
  <si>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</si>
  <si>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</si>
  <si>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</si>
  <si>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</si>
  <si>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</si>
  <si>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</si>
  <si>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</si>
  <si>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</si>
  <si>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</si>
  <si>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</si>
  <si>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</si>
  <si>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</si>
  <si>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</si>
  <si>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</si>
  <si>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</si>
  <si>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</si>
  <si>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</si>
  <si>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</si>
  <si>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</si>
  <si>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</si>
  <si>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</si>
  <si>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</si>
  <si>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</si>
  <si>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</si>
  <si>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</si>
  <si>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113106071</t>
  </si>
  <si>
    <t>Rozebrání dlažeb z betonové dlažby s ložem z kameniva ručně</t>
  </si>
  <si>
    <t>m2</t>
  </si>
  <si>
    <t>4</t>
  </si>
  <si>
    <t>2</t>
  </si>
  <si>
    <t>254008251</t>
  </si>
  <si>
    <t>122211101</t>
  </si>
  <si>
    <t>Odkopávky a prokopávky v hornině třídy těžitelnosti I, skupiny 3 ručně</t>
  </si>
  <si>
    <t>m3</t>
  </si>
  <si>
    <t>-1457383203</t>
  </si>
  <si>
    <t>3</t>
  </si>
  <si>
    <t>162211311</t>
  </si>
  <si>
    <t>Vodorovné přemístění výkopku z horniny třídy těžitelnosti I, skupiny 1 až 3 stavebním kolečkem do 10 m</t>
  </si>
  <si>
    <t>-534636340</t>
  </si>
  <si>
    <t>162211319</t>
  </si>
  <si>
    <t>Příplatek k vodorovnému přemístění výkopku z horniny třídy těžitelnosti I, skupiny 1 až 3 stavebním kolečkem ZKD 10 m</t>
  </si>
  <si>
    <t>-1022853613</t>
  </si>
  <si>
    <t>5</t>
  </si>
  <si>
    <t>162651111</t>
  </si>
  <si>
    <t>Vodorovné přemístění do 4000 m výkopku/sypaniny z horniny třídy těžitelnosti I, skupiny 1 až 3</t>
  </si>
  <si>
    <t>-4144509</t>
  </si>
  <si>
    <t>6</t>
  </si>
  <si>
    <t>171201221</t>
  </si>
  <si>
    <t>Poplatek za uložení na skládce (skládkovné) zeminy a kamení kód odpadu 17 05 04</t>
  </si>
  <si>
    <t>t</t>
  </si>
  <si>
    <t>-1796984711</t>
  </si>
  <si>
    <t>7</t>
  </si>
  <si>
    <t>175151101</t>
  </si>
  <si>
    <t>Obsypání potrubí strojně sypaninou bez prohození, uloženou do 3 m</t>
  </si>
  <si>
    <t>-979720903</t>
  </si>
  <si>
    <t>8</t>
  </si>
  <si>
    <t>M</t>
  </si>
  <si>
    <t>58343872</t>
  </si>
  <si>
    <t>kamenivo drcené hrubé frakce 8/16</t>
  </si>
  <si>
    <t>-59025946</t>
  </si>
  <si>
    <t>VV</t>
  </si>
  <si>
    <t>13*2 'Přepočtené koeficientem množství</t>
  </si>
  <si>
    <t>Zakládání</t>
  </si>
  <si>
    <t>9</t>
  </si>
  <si>
    <t>212750102</t>
  </si>
  <si>
    <t>Trativod z drenážních trubek PVC-U SN 4 perforace 360° včetně lože otevřený výkop DN 125 pro budovy plocha pro vtékání vody min. 80 cm2/m</t>
  </si>
  <si>
    <t>m</t>
  </si>
  <si>
    <t>-346070119</t>
  </si>
  <si>
    <t>Svislé a kompletní konstrukce</t>
  </si>
  <si>
    <t>10</t>
  </si>
  <si>
    <t>319202213</t>
  </si>
  <si>
    <t>Dodatečná izolace zdiva tl do 450 mm beztlakou injektáží silikonovou mikroemulzí</t>
  </si>
  <si>
    <t>900739939</t>
  </si>
  <si>
    <t>11</t>
  </si>
  <si>
    <t>346244361</t>
  </si>
  <si>
    <t>Zazdívka zárubní o tl 65 mm rýh nebo kapes z cihel pálených</t>
  </si>
  <si>
    <t>1017398780</t>
  </si>
  <si>
    <t>Komunikace pozemní</t>
  </si>
  <si>
    <t>564760011</t>
  </si>
  <si>
    <t>Podklad z kameniva hrubého drceného vel. 8-16 mm tl 200 mm</t>
  </si>
  <si>
    <t>1356018553</t>
  </si>
  <si>
    <t>13</t>
  </si>
  <si>
    <t>564811111</t>
  </si>
  <si>
    <t>Podklad ze štěrkodrtě ŠD tl 50 mm</t>
  </si>
  <si>
    <t>937942322</t>
  </si>
  <si>
    <t>14</t>
  </si>
  <si>
    <t>596211110</t>
  </si>
  <si>
    <t>Kladení zámkové dlažby komunikací pro pěší tl 60 mm skupiny A pl do 50 m2, řezání</t>
  </si>
  <si>
    <t>1821260511</t>
  </si>
  <si>
    <t>15</t>
  </si>
  <si>
    <t>PSB.14010300</t>
  </si>
  <si>
    <t>HOLLAND I 200x100x60 mm</t>
  </si>
  <si>
    <t>-185725228</t>
  </si>
  <si>
    <t>Úpravy povrchů, podlahy a osazování výplní</t>
  </si>
  <si>
    <t>16</t>
  </si>
  <si>
    <t>611315203</t>
  </si>
  <si>
    <t>Vápenná hrubá omítka malých ploch do 1,0 m2 na stropech</t>
  </si>
  <si>
    <t>kus</t>
  </si>
  <si>
    <t>-1588137727</t>
  </si>
  <si>
    <t>17</t>
  </si>
  <si>
    <t>612315202</t>
  </si>
  <si>
    <t>Vápenná hrubá omítka malých ploch do 0,25 m2 na stěnách</t>
  </si>
  <si>
    <t>-848665456</t>
  </si>
  <si>
    <t>18</t>
  </si>
  <si>
    <t>612315203</t>
  </si>
  <si>
    <t>Vápenná hrubá omítka malých ploch do 1,0 m2 na stěnách</t>
  </si>
  <si>
    <t>-583528584</t>
  </si>
  <si>
    <t>19</t>
  </si>
  <si>
    <t>612325122</t>
  </si>
  <si>
    <t>Vápenocementová štuková omítka rýh ve stěnách šířky do 300 mm, okolo zárubní</t>
  </si>
  <si>
    <t>2108937563</t>
  </si>
  <si>
    <t>20</t>
  </si>
  <si>
    <t>612325423</t>
  </si>
  <si>
    <t>Oprava vnitřní vápenocementové štukové omítky stěn v rozsahu plochy do 50%</t>
  </si>
  <si>
    <t>1919964519</t>
  </si>
  <si>
    <t>619991001</t>
  </si>
  <si>
    <t>Zakrytí podlah fólií přilepenou lepící páskou</t>
  </si>
  <si>
    <t>-1002095121</t>
  </si>
  <si>
    <t>22</t>
  </si>
  <si>
    <t>619995001</t>
  </si>
  <si>
    <t>Začištění omítek kolem dveří, podlah nebo obkladů</t>
  </si>
  <si>
    <t>-1710174684</t>
  </si>
  <si>
    <t>23</t>
  </si>
  <si>
    <t>629995101</t>
  </si>
  <si>
    <t>Očištění vnějších ploch tlakovou vodou</t>
  </si>
  <si>
    <t>-201824510</t>
  </si>
  <si>
    <t>24</t>
  </si>
  <si>
    <t>631312141</t>
  </si>
  <si>
    <t>Doplnění rýh v dosavadních mazaninách betonem prostým do hl. 10 cm</t>
  </si>
  <si>
    <t>-2058780778</t>
  </si>
  <si>
    <t>25</t>
  </si>
  <si>
    <t>642944121</t>
  </si>
  <si>
    <t>Osazování ocelových zárubní dodatečné pl do 2,5 m2</t>
  </si>
  <si>
    <t>932942641</t>
  </si>
  <si>
    <t>26</t>
  </si>
  <si>
    <t>55331404</t>
  </si>
  <si>
    <t>zárubeň ocelová pro běžné zdění a pórobeton s drážkou 100 levá/pravá 800 - 900</t>
  </si>
  <si>
    <t>938503243</t>
  </si>
  <si>
    <t>27</t>
  </si>
  <si>
    <t>642944221</t>
  </si>
  <si>
    <t>Osazování ocelových zárubní dodatečné pl přes 2,5 m2</t>
  </si>
  <si>
    <t>18175346</t>
  </si>
  <si>
    <t>28</t>
  </si>
  <si>
    <t>55331332</t>
  </si>
  <si>
    <t>zárubeň ocelová pro sádrokarton s drážkou 150 dvoukřídlá 1450</t>
  </si>
  <si>
    <t>-1088733581</t>
  </si>
  <si>
    <t>Trubní vedení</t>
  </si>
  <si>
    <t>29</t>
  </si>
  <si>
    <t>721242105</t>
  </si>
  <si>
    <t>Lapač střešních splavenin z PP se zápachovou klapkou a lapacím košem DN 110</t>
  </si>
  <si>
    <t>-414273519</t>
  </si>
  <si>
    <t>30</t>
  </si>
  <si>
    <t>871265211</t>
  </si>
  <si>
    <t>Kanalizační potrubí z tvrdého PVC jednovrstvé tuhost třídy SN4 DN 125</t>
  </si>
  <si>
    <t>-1159844777</t>
  </si>
  <si>
    <t>31</t>
  </si>
  <si>
    <t>877260310</t>
  </si>
  <si>
    <t>Montáž kolen na kanalizačním potrubí z PP trub hladkých plnostěnných DN 100</t>
  </si>
  <si>
    <t>1400008151</t>
  </si>
  <si>
    <t>32</t>
  </si>
  <si>
    <t>PPL.MKGB10030</t>
  </si>
  <si>
    <t>Koleno 30° kanalizační Pipelife PP MASTER DN 100 PP</t>
  </si>
  <si>
    <t>443681674</t>
  </si>
  <si>
    <t>33</t>
  </si>
  <si>
    <t>877260320</t>
  </si>
  <si>
    <t>Montáž odboček na kanalizačním potrubí z PP trub hladkých plnostěnných DN 100</t>
  </si>
  <si>
    <t>878615242</t>
  </si>
  <si>
    <t>34</t>
  </si>
  <si>
    <t>PPL.MKGEA100100</t>
  </si>
  <si>
    <t>Odbočka 45° kanalizační Pipelife PP MASTER DN 100x100 PP</t>
  </si>
  <si>
    <t>80060643</t>
  </si>
  <si>
    <t>35</t>
  </si>
  <si>
    <t>877260330</t>
  </si>
  <si>
    <t>Montáž spojek na kanalizačním potrubí z PP trub hladkých plnostěnných DN 100</t>
  </si>
  <si>
    <t>412279719</t>
  </si>
  <si>
    <t>36</t>
  </si>
  <si>
    <t>28611502</t>
  </si>
  <si>
    <t>redukce kanalizační PVC 125/110 na kameninu</t>
  </si>
  <si>
    <t>1865997953</t>
  </si>
  <si>
    <t>37</t>
  </si>
  <si>
    <t>899620121</t>
  </si>
  <si>
    <t>Obetonování plastové šachty z polypropylenu betonem prostým tř. C 12/15 otevřený výkop</t>
  </si>
  <si>
    <t>-1526475281</t>
  </si>
  <si>
    <t>Ostatní konstrukce a práce, bourání</t>
  </si>
  <si>
    <t>38</t>
  </si>
  <si>
    <t>916231213</t>
  </si>
  <si>
    <t>Osazení chodníkového obrubníku betonového stojatého s boční opěrou do lože z betonu prostého</t>
  </si>
  <si>
    <t>1090463493</t>
  </si>
  <si>
    <t>39</t>
  </si>
  <si>
    <t>PFB.2130441</t>
  </si>
  <si>
    <t xml:space="preserve">Zahradní obrubník ABO 100/5/25 </t>
  </si>
  <si>
    <t>-1748709324</t>
  </si>
  <si>
    <t>40</t>
  </si>
  <si>
    <t>916991121</t>
  </si>
  <si>
    <t>Lože pod obrubníky, krajníky nebo obruby z dlažebních kostek z betonu prostého</t>
  </si>
  <si>
    <t>-337044026</t>
  </si>
  <si>
    <t>41</t>
  </si>
  <si>
    <t>952901111</t>
  </si>
  <si>
    <t>Vyčištění budov bytové a občanské výstavby při výšce podlaží do 4 m</t>
  </si>
  <si>
    <t>-734093141</t>
  </si>
  <si>
    <t>42</t>
  </si>
  <si>
    <t>965081611</t>
  </si>
  <si>
    <t>Odsekání soklíků rovných</t>
  </si>
  <si>
    <t>-28233893</t>
  </si>
  <si>
    <t>43</t>
  </si>
  <si>
    <t>966079851</t>
  </si>
  <si>
    <t>Přerušení různých ocelových profilů průřezu do 100 mm2</t>
  </si>
  <si>
    <t>1951606195</t>
  </si>
  <si>
    <t>44</t>
  </si>
  <si>
    <t>967031142</t>
  </si>
  <si>
    <t>Přisekání rovných ostění v cihelném zdivu na MC</t>
  </si>
  <si>
    <t>1582958670</t>
  </si>
  <si>
    <t>45</t>
  </si>
  <si>
    <t>968072455</t>
  </si>
  <si>
    <t>Vybourání kovových dveřních zárubní pl do 2 m2</t>
  </si>
  <si>
    <t>1467506214</t>
  </si>
  <si>
    <t>46</t>
  </si>
  <si>
    <t>974042533</t>
  </si>
  <si>
    <t>Vysekání rýh v dlažbě betonové nebo jiné monolitické hl do 50 mm š do 100 mm</t>
  </si>
  <si>
    <t>1867133624</t>
  </si>
  <si>
    <t>47</t>
  </si>
  <si>
    <t>977131111</t>
  </si>
  <si>
    <t>Vrty příklepovými vrtáky D 8 mm do cihelného zdiva nebo prostého betonu</t>
  </si>
  <si>
    <t>1176161523</t>
  </si>
  <si>
    <t>48</t>
  </si>
  <si>
    <t>978011121</t>
  </si>
  <si>
    <t>Otlučení (osekání) vnitřní vápenné nebo vápenocementové omítky stropů v rozsahu do 10 %</t>
  </si>
  <si>
    <t>1099804449</t>
  </si>
  <si>
    <t>49</t>
  </si>
  <si>
    <t>978035115</t>
  </si>
  <si>
    <t>Odsekání tenkovrstvé omítky obroušením v rozsahu do 50%</t>
  </si>
  <si>
    <t>-287855945</t>
  </si>
  <si>
    <t>50</t>
  </si>
  <si>
    <t>978059541</t>
  </si>
  <si>
    <t>Odsekání a odebrání obkladů stěn z vnitřních obkládaček plochy přes 1 m2</t>
  </si>
  <si>
    <t>-1295365486</t>
  </si>
  <si>
    <t>997</t>
  </si>
  <si>
    <t>Přesun sutě</t>
  </si>
  <si>
    <t>51</t>
  </si>
  <si>
    <t>997013114</t>
  </si>
  <si>
    <t>Vnitrostaveništní doprava suti a vybouraných hmot pro budovy v do 15 m s použitím mechanizace</t>
  </si>
  <si>
    <t>-224433227</t>
  </si>
  <si>
    <t>52</t>
  </si>
  <si>
    <t>-1465558860</t>
  </si>
  <si>
    <t>53</t>
  </si>
  <si>
    <t>997013154</t>
  </si>
  <si>
    <t>Vnitrostaveništní doprava suti a vybouraných hmot pro budovy v do 15 m s omezením mechanizace</t>
  </si>
  <si>
    <t>-981134885</t>
  </si>
  <si>
    <t>54</t>
  </si>
  <si>
    <t>997013214</t>
  </si>
  <si>
    <t>Vnitrostaveništní doprava suti a vybouraných hmot pro budovy v do 15 m ručně</t>
  </si>
  <si>
    <t>185646646</t>
  </si>
  <si>
    <t>55</t>
  </si>
  <si>
    <t>997013501</t>
  </si>
  <si>
    <t>Odvoz suti a vybouraných hmot na skládku nebo meziskládku do 1 km se složením</t>
  </si>
  <si>
    <t>-268941457</t>
  </si>
  <si>
    <t>56</t>
  </si>
  <si>
    <t>52644603</t>
  </si>
  <si>
    <t>57</t>
  </si>
  <si>
    <t>997013509</t>
  </si>
  <si>
    <t>Příplatek k odvozu suti a vybouraných hmot na skládku ZKD 1 km přes 1 km</t>
  </si>
  <si>
    <t>-1300117880</t>
  </si>
  <si>
    <t>29,661*10 'Přepočtené koeficientem množství</t>
  </si>
  <si>
    <t>58</t>
  </si>
  <si>
    <t>997013509.1</t>
  </si>
  <si>
    <t>Příplatek k odvozu suti a vybouraných hmot na skládku ZKD 1 km přes 1 km (6 km)</t>
  </si>
  <si>
    <t>-1837936713</t>
  </si>
  <si>
    <t>0,802*6 'Přepočtené koeficientem množství</t>
  </si>
  <si>
    <t>59</t>
  </si>
  <si>
    <t>997013603</t>
  </si>
  <si>
    <t>Poplatek za uložení na skládce (skládkovné) stavebního odpadu cihelného kód odpadu 17 01 02</t>
  </si>
  <si>
    <t>-1807122233</t>
  </si>
  <si>
    <t>60</t>
  </si>
  <si>
    <t>997013609</t>
  </si>
  <si>
    <t>Poplatek za uložení na skládce (skládkovné) stavebního odpadu ze směsí nebo oddělených frakcí betonu, cihel a keramických výrobků kód odpadu 17 01 07</t>
  </si>
  <si>
    <t>-252057139</t>
  </si>
  <si>
    <t>998</t>
  </si>
  <si>
    <t>Přesun hmot</t>
  </si>
  <si>
    <t>61</t>
  </si>
  <si>
    <t>998011002</t>
  </si>
  <si>
    <t>Přesun hmot pro budovy zděné v do 12 m</t>
  </si>
  <si>
    <t>1459859386</t>
  </si>
  <si>
    <t>PSV</t>
  </si>
  <si>
    <t>Práce a dodávky PSV</t>
  </si>
  <si>
    <t>711</t>
  </si>
  <si>
    <t>Izolace proti vodě, vlhkosti a plynům</t>
  </si>
  <si>
    <t>62</t>
  </si>
  <si>
    <t>711491273</t>
  </si>
  <si>
    <t>Provedení izolace proti tlakové vodě svislé z nopové folie</t>
  </si>
  <si>
    <t>77542775</t>
  </si>
  <si>
    <t>63</t>
  </si>
  <si>
    <t>DRK.06601319</t>
  </si>
  <si>
    <t>fólie profilovaná DELTA®-MS 2,0x20m</t>
  </si>
  <si>
    <t>-46383525</t>
  </si>
  <si>
    <t>36*1,2 'Přepočtené koeficientem množství</t>
  </si>
  <si>
    <t>64</t>
  </si>
  <si>
    <t>998711201</t>
  </si>
  <si>
    <t>Přesun hmot procentní pro izolace proti vodě, vlhkosti a plynům v objektech v do 6 m</t>
  </si>
  <si>
    <t>%</t>
  </si>
  <si>
    <t>1783953893</t>
  </si>
  <si>
    <t>722</t>
  </si>
  <si>
    <t>Zdravotechnika - vnitřní vodovod</t>
  </si>
  <si>
    <t>65</t>
  </si>
  <si>
    <t>722173911</t>
  </si>
  <si>
    <t xml:space="preserve">Oprava a revize rozvodu zdravotechniky odpadů a rozvodu vody, ÚT, </t>
  </si>
  <si>
    <t>soubor</t>
  </si>
  <si>
    <t>420281390</t>
  </si>
  <si>
    <t>763</t>
  </si>
  <si>
    <t>Konstrukce suché výstavby</t>
  </si>
  <si>
    <t>66</t>
  </si>
  <si>
    <t>763121413.RGS</t>
  </si>
  <si>
    <t>SDK stěna předsazená OK 11 tl 87,5 mm profil CW+UW 75 deska 1xRB (A) 12,5 bez TI EI 15</t>
  </si>
  <si>
    <t>-2055389677</t>
  </si>
  <si>
    <t>67</t>
  </si>
  <si>
    <t>763121812</t>
  </si>
  <si>
    <t>Demontáž SDK předsazené/šachtové stěny s jednoduchou nosnou kcí opláštění dvojité</t>
  </si>
  <si>
    <t>1958485492</t>
  </si>
  <si>
    <t>68</t>
  </si>
  <si>
    <t>763131411.KNF</t>
  </si>
  <si>
    <t>SDK podhled D 112 desky 1xWHITE (A) 12,5 bez izolace dvouvrstvá spodní kce profil CD+UD</t>
  </si>
  <si>
    <t>691998967</t>
  </si>
  <si>
    <t>69</t>
  </si>
  <si>
    <t>763131451</t>
  </si>
  <si>
    <t>SDK podhled deska 1xH2 12,5 bez izolace dvouvrstvá spodní kce profil CD+UD</t>
  </si>
  <si>
    <t>-458767975</t>
  </si>
  <si>
    <t>70</t>
  </si>
  <si>
    <t>763132213</t>
  </si>
  <si>
    <t>SDK podhled samostatný požární předěl 1xDF 15 mm TI 60 mm 55 kg/m3 EI 30 dvouvrstvá spodní kce CD+UD</t>
  </si>
  <si>
    <t>1239667580</t>
  </si>
  <si>
    <t>71</t>
  </si>
  <si>
    <t>763132241</t>
  </si>
  <si>
    <t>SDK podhled samostatný požární předěl 1xDF 12,5 mm bez TI EI 15 dvouvrstvá spodní kce CD+UD</t>
  </si>
  <si>
    <t>-355450317</t>
  </si>
  <si>
    <t>72</t>
  </si>
  <si>
    <t>763135101</t>
  </si>
  <si>
    <t>Montáž SDK kazetového podhledu z kazet 600x600 mm na zavěšenou viditelnou nosnou konstrukci</t>
  </si>
  <si>
    <t>-972760836</t>
  </si>
  <si>
    <t>73</t>
  </si>
  <si>
    <t>59030570</t>
  </si>
  <si>
    <t>podhled kazetový bez děrování viditelný rastr tl 10mm 600x600mm</t>
  </si>
  <si>
    <t>1699385362</t>
  </si>
  <si>
    <t>115*1,05 'Přepočtené koeficientem množství</t>
  </si>
  <si>
    <t>74</t>
  </si>
  <si>
    <t>763135811</t>
  </si>
  <si>
    <t>Demontáž podhledu sádrokartonového kazetového na roštu viditelném</t>
  </si>
  <si>
    <t>-2101011587</t>
  </si>
  <si>
    <t>75</t>
  </si>
  <si>
    <t>763171113</t>
  </si>
  <si>
    <t>Montáž revizních klapek SDK kcí vel. do 0,5 m2 pro příčky a předsazené stěny</t>
  </si>
  <si>
    <t>29105910</t>
  </si>
  <si>
    <t>76</t>
  </si>
  <si>
    <t>59030159</t>
  </si>
  <si>
    <t>klapka revizní protipožární pro stěny a podhledy tl 12,5mm 300x300mm</t>
  </si>
  <si>
    <t>163862995</t>
  </si>
  <si>
    <t>77</t>
  </si>
  <si>
    <t>763171821</t>
  </si>
  <si>
    <t>Demontáž revizních klapek/dvířek SDK kcí vel. do 1 m2 pro podhledy</t>
  </si>
  <si>
    <t>1651515220</t>
  </si>
  <si>
    <t>78</t>
  </si>
  <si>
    <t>763172314</t>
  </si>
  <si>
    <t>Montáž revizních dvířek SDK kcí vel. 500x500 mm</t>
  </si>
  <si>
    <t>-1055061633</t>
  </si>
  <si>
    <t>79</t>
  </si>
  <si>
    <t>RGS.KB510324</t>
  </si>
  <si>
    <t>revizní dvířka s automat. zámkem bez požár. odolnosti  500x500 mm</t>
  </si>
  <si>
    <t>-23096753</t>
  </si>
  <si>
    <t>80</t>
  </si>
  <si>
    <t>763181811</t>
  </si>
  <si>
    <t>Demontáž jednokřídlové kovové zárubně v do 2,75 m SDK příčka</t>
  </si>
  <si>
    <t>-1576982973</t>
  </si>
  <si>
    <t>81</t>
  </si>
  <si>
    <t>763231822</t>
  </si>
  <si>
    <t>Demontáž nosné konstrukce SDK z ocelových profilů opláštění dvojité</t>
  </si>
  <si>
    <t>99226458</t>
  </si>
  <si>
    <t>82</t>
  </si>
  <si>
    <t>998763401</t>
  </si>
  <si>
    <t>Přesun hmot procentní pro sádrokartonové konstrukce v objektech v do 6 m</t>
  </si>
  <si>
    <t>2005520098</t>
  </si>
  <si>
    <t>766</t>
  </si>
  <si>
    <t>Konstrukce truhlářské</t>
  </si>
  <si>
    <t>83</t>
  </si>
  <si>
    <t>766414211</t>
  </si>
  <si>
    <t>Montáž obložení stěn panelů z měkkého dřeva na rošt, olištování, montáž parapetů, včetně dodávky, doprava</t>
  </si>
  <si>
    <t>kpl</t>
  </si>
  <si>
    <t>224580839</t>
  </si>
  <si>
    <t>84</t>
  </si>
  <si>
    <t>766694113</t>
  </si>
  <si>
    <t>Montáž parapetních desek dřevěných nebo plastových šířky do 30 cm délky do 2,6 m</t>
  </si>
  <si>
    <t>799513750</t>
  </si>
  <si>
    <t>85</t>
  </si>
  <si>
    <t>60794102</t>
  </si>
  <si>
    <t>deska parapetní dřevotřísková vnitřní 260x1000mm</t>
  </si>
  <si>
    <t>477323829</t>
  </si>
  <si>
    <t>771</t>
  </si>
  <si>
    <t>Podlahy z dlaždic</t>
  </si>
  <si>
    <t>86</t>
  </si>
  <si>
    <t>771111011</t>
  </si>
  <si>
    <t>Vysátí podkladu před pokládkou dlažby</t>
  </si>
  <si>
    <t>2039849502</t>
  </si>
  <si>
    <t>87</t>
  </si>
  <si>
    <t>771121011</t>
  </si>
  <si>
    <t>Nátěr penetrační na podlahu</t>
  </si>
  <si>
    <t>2078849881</t>
  </si>
  <si>
    <t>88</t>
  </si>
  <si>
    <t>771151012</t>
  </si>
  <si>
    <t>Samonivelační stěrka podlah pevnosti 20 MPa tl 5 mm</t>
  </si>
  <si>
    <t>1528198277</t>
  </si>
  <si>
    <t>89</t>
  </si>
  <si>
    <t>771473810</t>
  </si>
  <si>
    <t>Demontáž soklíků z dlaždic keramických lepených rovných</t>
  </si>
  <si>
    <t>246924018</t>
  </si>
  <si>
    <t>90</t>
  </si>
  <si>
    <t>771474112</t>
  </si>
  <si>
    <t>Montáž soklů z dlaždic keramických rovných flexibilní lepidlo v do 90 mm</t>
  </si>
  <si>
    <t>-1344469207</t>
  </si>
  <si>
    <t>91</t>
  </si>
  <si>
    <t>771573810</t>
  </si>
  <si>
    <t>Demontáž podlah z dlaždic keramických lepených</t>
  </si>
  <si>
    <t>470526763</t>
  </si>
  <si>
    <t>92</t>
  </si>
  <si>
    <t>771573912</t>
  </si>
  <si>
    <t>Oprava podlah z keramických lepených do 9 ks/m2</t>
  </si>
  <si>
    <t>346524324</t>
  </si>
  <si>
    <t>93</t>
  </si>
  <si>
    <t>LSS.DARSU718</t>
  </si>
  <si>
    <t>dlaždice slinutá, 300 x 300 x 10 mm</t>
  </si>
  <si>
    <t>-1564032556</t>
  </si>
  <si>
    <t>4,09090909090909*1,1 'Přepočtené koeficientem množství</t>
  </si>
  <si>
    <t>94</t>
  </si>
  <si>
    <t>771574111</t>
  </si>
  <si>
    <t>Montáž podlah keramických hladkých lepených flexibilním lepidlem do 9 ks/m2</t>
  </si>
  <si>
    <t>-1676690766</t>
  </si>
  <si>
    <t>95</t>
  </si>
  <si>
    <t>LSS.DAR26720</t>
  </si>
  <si>
    <t>dlaždice slinutá, 298 x 298 x 10 mm</t>
  </si>
  <si>
    <t>-882396117</t>
  </si>
  <si>
    <t>35*1,1 'Přepočtené koeficientem množství</t>
  </si>
  <si>
    <t>96</t>
  </si>
  <si>
    <t>771591112</t>
  </si>
  <si>
    <t>Izolace pod dlažbu nátěrem nebo stěrkou ve dvou vrstvách</t>
  </si>
  <si>
    <t>-959052226</t>
  </si>
  <si>
    <t>97</t>
  </si>
  <si>
    <t>771591115</t>
  </si>
  <si>
    <t>Podlahy spárování silikonem</t>
  </si>
  <si>
    <t>1292132320</t>
  </si>
  <si>
    <t>98</t>
  </si>
  <si>
    <t>771591185</t>
  </si>
  <si>
    <t>Podlahy pracnější řezání keramických dlaždic rovné</t>
  </si>
  <si>
    <t>-216331527</t>
  </si>
  <si>
    <t>99</t>
  </si>
  <si>
    <t>771592011</t>
  </si>
  <si>
    <t>Čištění vnitřních ploch podlah nebo schodišť po položení dlažby chemickými prostředky</t>
  </si>
  <si>
    <t>-1818854766</t>
  </si>
  <si>
    <t>100</t>
  </si>
  <si>
    <t>998771202</t>
  </si>
  <si>
    <t>Přesun hmot procentní pro podlahy z dlaždic v objektech v do 12 m</t>
  </si>
  <si>
    <t>760868925</t>
  </si>
  <si>
    <t>781</t>
  </si>
  <si>
    <t>Dokončovací práce - obklady</t>
  </si>
  <si>
    <t>101</t>
  </si>
  <si>
    <t>781121011</t>
  </si>
  <si>
    <t>Nátěr penetrační na stěnu</t>
  </si>
  <si>
    <t>1646650129</t>
  </si>
  <si>
    <t>102</t>
  </si>
  <si>
    <t>781131112</t>
  </si>
  <si>
    <t>Izolace pod obklad nátěrem nebo stěrkou ve dvou vrstvách</t>
  </si>
  <si>
    <t>1337895091</t>
  </si>
  <si>
    <t>103</t>
  </si>
  <si>
    <t>781151013</t>
  </si>
  <si>
    <t>Lokální vyrovnání podkladu stěrkou do tl 3 mm plochy do 0,5 m2</t>
  </si>
  <si>
    <t>343018187</t>
  </si>
  <si>
    <t>104</t>
  </si>
  <si>
    <t>781161021</t>
  </si>
  <si>
    <t>Montáž profilu ukončujícího rohového</t>
  </si>
  <si>
    <t>273946800</t>
  </si>
  <si>
    <t>105</t>
  </si>
  <si>
    <t>59054120</t>
  </si>
  <si>
    <t>profil ukončovací pro vnější hrany obkladů hliník matně eloxovaný 4,5x2500mm</t>
  </si>
  <si>
    <t>571231014</t>
  </si>
  <si>
    <t>48*1,1 'Přepočtené koeficientem množství</t>
  </si>
  <si>
    <t>106</t>
  </si>
  <si>
    <t>781463911</t>
  </si>
  <si>
    <t>Oprava obkladu slinutého 200x200 mm lepeného</t>
  </si>
  <si>
    <t>937819858</t>
  </si>
  <si>
    <t>107</t>
  </si>
  <si>
    <t>LSS.WAA19007</t>
  </si>
  <si>
    <t>obkládačka ColorONE, 200 x 200 x 9 mm</t>
  </si>
  <si>
    <t>1742128561</t>
  </si>
  <si>
    <t>108</t>
  </si>
  <si>
    <t>781473810</t>
  </si>
  <si>
    <t>Demontáž obkladů z obkladaček keramických lepených</t>
  </si>
  <si>
    <t>38307484</t>
  </si>
  <si>
    <t>109</t>
  </si>
  <si>
    <t>781473917</t>
  </si>
  <si>
    <t>Oprava obkladu z obkladaček keramických do 4 ks/m2</t>
  </si>
  <si>
    <t>-1035199227</t>
  </si>
  <si>
    <t>110</t>
  </si>
  <si>
    <t>LSS.0022214.URS</t>
  </si>
  <si>
    <t>obkládačka color One , 298 x 298 x 10 mm</t>
  </si>
  <si>
    <t>1871352523</t>
  </si>
  <si>
    <t>6,00790513833991*1,15 'Přepočtené koeficientem množství</t>
  </si>
  <si>
    <t>111</t>
  </si>
  <si>
    <t>781474152</t>
  </si>
  <si>
    <t>Montáž obkladů vnitřních keramických velkoformátových hladkých do 2 ks/m2 lepených flexibilním lepidlem</t>
  </si>
  <si>
    <t>-836880601</t>
  </si>
  <si>
    <t>112</t>
  </si>
  <si>
    <t>LSS.0022110.URS</t>
  </si>
  <si>
    <t>obkládačka ColorONE, 250 x 330 x 7 mm</t>
  </si>
  <si>
    <t>-1679214836</t>
  </si>
  <si>
    <t>113</t>
  </si>
  <si>
    <t>781477111</t>
  </si>
  <si>
    <t>Příplatek k montáži obkladů vnitřních keramických hladkých za plochu do 10 m2</t>
  </si>
  <si>
    <t>-1886055214</t>
  </si>
  <si>
    <t>114</t>
  </si>
  <si>
    <t>781491811</t>
  </si>
  <si>
    <t>Odstranění profilu ukončovacího rohového</t>
  </si>
  <si>
    <t>-103433258</t>
  </si>
  <si>
    <t>115</t>
  </si>
  <si>
    <t>781495115</t>
  </si>
  <si>
    <t>Spárování vnitřních obkladů silikonem</t>
  </si>
  <si>
    <t>-1027456401</t>
  </si>
  <si>
    <t>116</t>
  </si>
  <si>
    <t>781495117</t>
  </si>
  <si>
    <t>Spárování vnitřních obkladů akrylem</t>
  </si>
  <si>
    <t>-1224783047</t>
  </si>
  <si>
    <t>117</t>
  </si>
  <si>
    <t>781495141</t>
  </si>
  <si>
    <t>Průnik obkladem kruhový do DN 30</t>
  </si>
  <si>
    <t>-1028373103</t>
  </si>
  <si>
    <t>118</t>
  </si>
  <si>
    <t>781495142</t>
  </si>
  <si>
    <t>Průnik obkladem kruhový do DN 90</t>
  </si>
  <si>
    <t>-2056076859</t>
  </si>
  <si>
    <t>119</t>
  </si>
  <si>
    <t>781495211</t>
  </si>
  <si>
    <t>Čištění vnitřních ploch stěn po provedení obkladu chemickými prostředky</t>
  </si>
  <si>
    <t>69423201</t>
  </si>
  <si>
    <t>120</t>
  </si>
  <si>
    <t>781571131</t>
  </si>
  <si>
    <t>Montáž obkladů ostění šířky do 200 mm lepenými flexibilním lepidlem</t>
  </si>
  <si>
    <t>-1558153791</t>
  </si>
  <si>
    <t>121</t>
  </si>
  <si>
    <t>998781202</t>
  </si>
  <si>
    <t>Přesun hmot procentní pro obklady keramické v objektech v do 12 m</t>
  </si>
  <si>
    <t>-459772770</t>
  </si>
  <si>
    <t>783</t>
  </si>
  <si>
    <t>Dokončovací práce - nátěry</t>
  </si>
  <si>
    <t>122</t>
  </si>
  <si>
    <t>783000103</t>
  </si>
  <si>
    <t>Ochrana podlah nebo vodorovných ploch při provádění nátěrů položením fólie</t>
  </si>
  <si>
    <t>-1441403757</t>
  </si>
  <si>
    <t>123</t>
  </si>
  <si>
    <t>58124844</t>
  </si>
  <si>
    <t>fólie pro malířské potřeby zakrývací tl 25µ 4x5m</t>
  </si>
  <si>
    <t>839398751</t>
  </si>
  <si>
    <t>96*1,05 'Přepočtené koeficientem množství</t>
  </si>
  <si>
    <t>124</t>
  </si>
  <si>
    <t>783301303</t>
  </si>
  <si>
    <t>Bezoplachové odrezivění zámečnických konstrukcí</t>
  </si>
  <si>
    <t>-1083358590</t>
  </si>
  <si>
    <t>125</t>
  </si>
  <si>
    <t>783306809</t>
  </si>
  <si>
    <t>Odstranění nátěru ze zámečnických konstrukcí okartáčováním</t>
  </si>
  <si>
    <t>-1668006140</t>
  </si>
  <si>
    <t>126</t>
  </si>
  <si>
    <t>783314101</t>
  </si>
  <si>
    <t>Základní jednonásobný syntetický nátěr zámečnických konstrukcí</t>
  </si>
  <si>
    <t>-905264836</t>
  </si>
  <si>
    <t>127</t>
  </si>
  <si>
    <t>783317101</t>
  </si>
  <si>
    <t>Krycí jednonásobný syntetický standardní nátěr zámečnických konstrukcí</t>
  </si>
  <si>
    <t>2093645987</t>
  </si>
  <si>
    <t>128</t>
  </si>
  <si>
    <t>783322101</t>
  </si>
  <si>
    <t>Tmelení včetně přebroušení zámečnických konstrukcí disperzním tmelem</t>
  </si>
  <si>
    <t>2099125297</t>
  </si>
  <si>
    <t>784</t>
  </si>
  <si>
    <t>Dokončovací práce - malby a tapety</t>
  </si>
  <si>
    <t>129</t>
  </si>
  <si>
    <t>784121001</t>
  </si>
  <si>
    <t>Oškrabání malby v mísnostech výšky do 3,80 m</t>
  </si>
  <si>
    <t>639241934</t>
  </si>
  <si>
    <t>130</t>
  </si>
  <si>
    <t>784141001</t>
  </si>
  <si>
    <t>Ošetření plísní napadených ploch včetně odstranění plísní v místnostech výšky do 3,80 m</t>
  </si>
  <si>
    <t>2106849052</t>
  </si>
  <si>
    <t>131</t>
  </si>
  <si>
    <t>784161001</t>
  </si>
  <si>
    <t>Tmelení spar a rohů šířky do 3 mm akrylátovým tmelem v místnostech výšky do 3,80 m</t>
  </si>
  <si>
    <t>1307584114</t>
  </si>
  <si>
    <t>132</t>
  </si>
  <si>
    <t>784161101</t>
  </si>
  <si>
    <t>Bandážování spar a prasklin v místnostech výšky do 3,80 m</t>
  </si>
  <si>
    <t>1237243220</t>
  </si>
  <si>
    <t>133</t>
  </si>
  <si>
    <t>784171001</t>
  </si>
  <si>
    <t>Olepování vnitřních ploch páskou v místnostech výšky do 3,80 m</t>
  </si>
  <si>
    <t>1877903623</t>
  </si>
  <si>
    <t>134</t>
  </si>
  <si>
    <t>58124833</t>
  </si>
  <si>
    <t>páska pro malířské potřeby maskovací krepová 19mmx50m</t>
  </si>
  <si>
    <t>-357007146</t>
  </si>
  <si>
    <t>250*1,05 'Přepočtené koeficientem množství</t>
  </si>
  <si>
    <t>135</t>
  </si>
  <si>
    <t>784171101</t>
  </si>
  <si>
    <t>Zakrytí vnitřních podlah včetně pozdějšího odkrytí</t>
  </si>
  <si>
    <t>586227979</t>
  </si>
  <si>
    <t>136</t>
  </si>
  <si>
    <t>58124842</t>
  </si>
  <si>
    <t>fólie pro malířské potřeby zakrývací tl 7µ 4x5m</t>
  </si>
  <si>
    <t>-891702631</t>
  </si>
  <si>
    <t>125*1,05 'Přepočtené koeficientem množství</t>
  </si>
  <si>
    <t>137</t>
  </si>
  <si>
    <t>784181101</t>
  </si>
  <si>
    <t>Základní akrylátová jednonásobná penetrace podkladu v místnostech výšky do 3,80m</t>
  </si>
  <si>
    <t>-679119970</t>
  </si>
  <si>
    <t>138</t>
  </si>
  <si>
    <t>784221001</t>
  </si>
  <si>
    <t>Jednonásobné bílé malby ze směsí za sucha dobře otěruvzdorných v místnostech do 3,80 m</t>
  </si>
  <si>
    <t>467647904</t>
  </si>
  <si>
    <t>139</t>
  </si>
  <si>
    <t>784331001</t>
  </si>
  <si>
    <t>Dvojnásobné bílé protiplísňové malby v místnostech výšky do 3,80 m</t>
  </si>
  <si>
    <t>586176044</t>
  </si>
  <si>
    <t>Práce a dodávky M</t>
  </si>
  <si>
    <t>21-M</t>
  </si>
  <si>
    <t>Elektromontáže</t>
  </si>
  <si>
    <t>140</t>
  </si>
  <si>
    <t>210050212</t>
  </si>
  <si>
    <t>Opravy rozvodů elektroinstalace, 1.NP, revize, výměna kabeláže, výměna stropních svítidel, montáž</t>
  </si>
  <si>
    <t>-1718097922</t>
  </si>
  <si>
    <t>Opravy vnitřních prostor 1.NP a suterénu po povodních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</si>
</sst>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3" fillId="0" borderId="14" xfId="0" applyNumberFormat="1" applyFont="1" applyBorder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8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3" xfId="0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 applyProtection="1">
      <alignment horizontal="right" vertical="center"/>
      <protection locked="0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4" fontId="22" fillId="0" borderId="0" xfId="0" applyNumberFormat="1" applyFont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4" fontId="22" fillId="0" borderId="0" xfId="0" applyNumberFormat="1" applyFont="1"/>
    <xf numFmtId="4" fontId="30" fillId="0" borderId="12" xfId="0" applyNumberFormat="1" applyFont="1" applyBorder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3" borderId="22" xfId="0" applyNumberFormat="1" applyFont="1" applyFill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4" fontId="21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4</v>
      </c>
      <c r="BV1" s="13" t="s">
        <v>5</v>
      </c>
    </row>
    <row r="2" spans="1:74" ht="36.950000000000003" customHeight="1" x14ac:dyDescent="0.2">
      <c r="AR2" s="187" t="s">
        <v>6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S2" s="14" t="s">
        <v>7</v>
      </c>
      <c r="BT2" s="14" t="s">
        <v>8</v>
      </c>
    </row>
    <row r="3" spans="1:74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9</v>
      </c>
    </row>
    <row r="4" spans="1:74" ht="24.95" customHeight="1" x14ac:dyDescent="0.2">
      <c r="B4" s="17"/>
      <c r="D4" s="18" t="s">
        <v>10</v>
      </c>
      <c r="AR4" s="17"/>
      <c r="AS4" s="19" t="s">
        <v>11</v>
      </c>
      <c r="BG4" s="20" t="s">
        <v>12</v>
      </c>
      <c r="BS4" s="14" t="s">
        <v>13</v>
      </c>
    </row>
    <row r="5" spans="1:74" ht="12" customHeight="1" x14ac:dyDescent="0.2">
      <c r="B5" s="17"/>
      <c r="D5" s="21" t="s">
        <v>14</v>
      </c>
      <c r="K5" s="218" t="s">
        <v>15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R5" s="17"/>
      <c r="BG5" s="215" t="s">
        <v>16</v>
      </c>
      <c r="BS5" s="14" t="s">
        <v>7</v>
      </c>
    </row>
    <row r="6" spans="1:74" ht="36.950000000000003" customHeight="1" x14ac:dyDescent="0.2">
      <c r="B6" s="17"/>
      <c r="D6" s="23" t="s">
        <v>17</v>
      </c>
      <c r="K6" s="219" t="s">
        <v>18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R6" s="17"/>
      <c r="BG6" s="216"/>
      <c r="BS6" s="14" t="s">
        <v>7</v>
      </c>
    </row>
    <row r="7" spans="1:74" ht="12" customHeight="1" x14ac:dyDescent="0.2">
      <c r="B7" s="17"/>
      <c r="D7" s="24" t="s">
        <v>19</v>
      </c>
      <c r="K7" s="22" t="s">
        <v>1</v>
      </c>
      <c r="AK7" s="24" t="s">
        <v>20</v>
      </c>
      <c r="AN7" s="22" t="s">
        <v>1</v>
      </c>
      <c r="AR7" s="17"/>
      <c r="BG7" s="216"/>
      <c r="BS7" s="14" t="s">
        <v>7</v>
      </c>
    </row>
    <row r="8" spans="1:74" ht="12" customHeight="1" x14ac:dyDescent="0.2">
      <c r="B8" s="17"/>
      <c r="D8" s="24" t="s">
        <v>21</v>
      </c>
      <c r="K8" s="22" t="s">
        <v>22</v>
      </c>
      <c r="AK8" s="24" t="s">
        <v>23</v>
      </c>
      <c r="AN8" s="25" t="s">
        <v>24</v>
      </c>
      <c r="AR8" s="17"/>
      <c r="BG8" s="216"/>
      <c r="BS8" s="14" t="s">
        <v>7</v>
      </c>
    </row>
    <row r="9" spans="1:74" ht="14.45" customHeight="1" x14ac:dyDescent="0.2">
      <c r="B9" s="17"/>
      <c r="AR9" s="17"/>
      <c r="BG9" s="216"/>
      <c r="BS9" s="14" t="s">
        <v>7</v>
      </c>
    </row>
    <row r="10" spans="1:74" ht="12" customHeight="1" x14ac:dyDescent="0.2">
      <c r="B10" s="17"/>
      <c r="D10" s="24" t="s">
        <v>25</v>
      </c>
      <c r="AK10" s="24" t="s">
        <v>26</v>
      </c>
      <c r="AN10" s="22" t="s">
        <v>27</v>
      </c>
      <c r="AR10" s="17"/>
      <c r="BG10" s="216"/>
      <c r="BS10" s="14" t="s">
        <v>7</v>
      </c>
    </row>
    <row r="11" spans="1:74" ht="18.399999999999999" customHeight="1" x14ac:dyDescent="0.2">
      <c r="B11" s="17"/>
      <c r="E11" s="22" t="s">
        <v>28</v>
      </c>
      <c r="AK11" s="24" t="s">
        <v>29</v>
      </c>
      <c r="AN11" s="22" t="s">
        <v>30</v>
      </c>
      <c r="AR11" s="17"/>
      <c r="BG11" s="216"/>
      <c r="BS11" s="14" t="s">
        <v>7</v>
      </c>
    </row>
    <row r="12" spans="1:74" ht="6.95" customHeight="1" x14ac:dyDescent="0.2">
      <c r="B12" s="17"/>
      <c r="AR12" s="17"/>
      <c r="BG12" s="216"/>
      <c r="BS12" s="14" t="s">
        <v>7</v>
      </c>
    </row>
    <row r="13" spans="1:74" ht="12" customHeight="1" x14ac:dyDescent="0.2">
      <c r="B13" s="17"/>
      <c r="D13" s="24" t="s">
        <v>31</v>
      </c>
      <c r="AK13" s="24" t="s">
        <v>26</v>
      </c>
      <c r="AN13" s="26" t="s">
        <v>32</v>
      </c>
      <c r="AR13" s="17"/>
      <c r="BG13" s="216"/>
      <c r="BS13" s="14" t="s">
        <v>7</v>
      </c>
    </row>
    <row r="14" spans="1:74" ht="12.75" x14ac:dyDescent="0.2">
      <c r="B14" s="17"/>
      <c r="E14" s="220" t="s">
        <v>32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4" t="s">
        <v>29</v>
      </c>
      <c r="AN14" s="26" t="s">
        <v>32</v>
      </c>
      <c r="AR14" s="17"/>
      <c r="BG14" s="216"/>
      <c r="BS14" s="14" t="s">
        <v>7</v>
      </c>
    </row>
    <row r="15" spans="1:74" ht="6.95" customHeight="1" x14ac:dyDescent="0.2">
      <c r="B15" s="17"/>
      <c r="AR15" s="17"/>
      <c r="BG15" s="216"/>
      <c r="BS15" s="14" t="s">
        <v>3</v>
      </c>
    </row>
    <row r="16" spans="1:74" ht="12" customHeight="1" x14ac:dyDescent="0.2">
      <c r="B16" s="17"/>
      <c r="D16" s="24" t="s">
        <v>33</v>
      </c>
      <c r="AK16" s="24" t="s">
        <v>26</v>
      </c>
      <c r="AN16" s="22" t="s">
        <v>1</v>
      </c>
      <c r="AR16" s="17"/>
      <c r="BG16" s="216"/>
      <c r="BS16" s="14" t="s">
        <v>3</v>
      </c>
    </row>
    <row r="17" spans="2:71" ht="18.399999999999999" customHeight="1" x14ac:dyDescent="0.2">
      <c r="B17" s="17"/>
      <c r="E17" s="22" t="s">
        <v>34</v>
      </c>
      <c r="AK17" s="24" t="s">
        <v>29</v>
      </c>
      <c r="AN17" s="22" t="s">
        <v>1</v>
      </c>
      <c r="AR17" s="17"/>
      <c r="BG17" s="216"/>
      <c r="BS17" s="14" t="s">
        <v>4</v>
      </c>
    </row>
    <row r="18" spans="2:71" ht="6.95" customHeight="1" x14ac:dyDescent="0.2">
      <c r="B18" s="17"/>
      <c r="AR18" s="17"/>
      <c r="BG18" s="216"/>
      <c r="BS18" s="14" t="s">
        <v>7</v>
      </c>
    </row>
    <row r="19" spans="2:71" ht="12" customHeight="1" x14ac:dyDescent="0.2">
      <c r="B19" s="17"/>
      <c r="D19" s="24" t="s">
        <v>35</v>
      </c>
      <c r="AK19" s="24" t="s">
        <v>26</v>
      </c>
      <c r="AN19" s="22" t="s">
        <v>1</v>
      </c>
      <c r="AR19" s="17"/>
      <c r="BG19" s="216"/>
      <c r="BS19" s="14" t="s">
        <v>7</v>
      </c>
    </row>
    <row r="20" spans="2:71" ht="18.399999999999999" customHeight="1" x14ac:dyDescent="0.2">
      <c r="B20" s="17"/>
      <c r="E20" s="22" t="s">
        <v>34</v>
      </c>
      <c r="AK20" s="24" t="s">
        <v>29</v>
      </c>
      <c r="AN20" s="22" t="s">
        <v>1</v>
      </c>
      <c r="AR20" s="17"/>
      <c r="BG20" s="216"/>
      <c r="BS20" s="14" t="s">
        <v>4</v>
      </c>
    </row>
    <row r="21" spans="2:71" ht="6.95" customHeight="1" x14ac:dyDescent="0.2">
      <c r="B21" s="17"/>
      <c r="AR21" s="17"/>
      <c r="BG21" s="216"/>
    </row>
    <row r="22" spans="2:71" ht="12" customHeight="1" x14ac:dyDescent="0.2">
      <c r="B22" s="17"/>
      <c r="D22" s="24" t="s">
        <v>36</v>
      </c>
      <c r="AR22" s="17"/>
      <c r="BG22" s="216"/>
    </row>
    <row r="23" spans="2:71" ht="16.5" customHeight="1" x14ac:dyDescent="0.2">
      <c r="B23" s="17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R23" s="17"/>
      <c r="BG23" s="216"/>
    </row>
    <row r="24" spans="2:71" ht="6.95" customHeight="1" x14ac:dyDescent="0.2">
      <c r="B24" s="17"/>
      <c r="AR24" s="17"/>
      <c r="BG24" s="216"/>
    </row>
    <row r="25" spans="2:71" ht="6.95" customHeight="1" x14ac:dyDescent="0.2">
      <c r="B25" s="1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7"/>
      <c r="BG25" s="216"/>
    </row>
    <row r="26" spans="2:71" s="1" customFormat="1" ht="25.9" customHeight="1" x14ac:dyDescent="0.2">
      <c r="B26" s="28"/>
      <c r="D26" s="29" t="s">
        <v>37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23">
        <f>ROUND(AG94,2)</f>
        <v>0</v>
      </c>
      <c r="AL26" s="224"/>
      <c r="AM26" s="224"/>
      <c r="AN26" s="224"/>
      <c r="AO26" s="224"/>
      <c r="AR26" s="28"/>
      <c r="BG26" s="216"/>
    </row>
    <row r="27" spans="2:71" s="1" customFormat="1" ht="6.95" customHeight="1" x14ac:dyDescent="0.2">
      <c r="B27" s="28"/>
      <c r="AR27" s="28"/>
      <c r="BG27" s="216"/>
    </row>
    <row r="28" spans="2:71" s="1" customFormat="1" ht="12.75" x14ac:dyDescent="0.2">
      <c r="B28" s="28"/>
      <c r="L28" s="225" t="s">
        <v>38</v>
      </c>
      <c r="M28" s="225"/>
      <c r="N28" s="225"/>
      <c r="O28" s="225"/>
      <c r="P28" s="225"/>
      <c r="W28" s="225" t="s">
        <v>39</v>
      </c>
      <c r="X28" s="225"/>
      <c r="Y28" s="225"/>
      <c r="Z28" s="225"/>
      <c r="AA28" s="225"/>
      <c r="AB28" s="225"/>
      <c r="AC28" s="225"/>
      <c r="AD28" s="225"/>
      <c r="AE28" s="225"/>
      <c r="AK28" s="225" t="s">
        <v>40</v>
      </c>
      <c r="AL28" s="225"/>
      <c r="AM28" s="225"/>
      <c r="AN28" s="225"/>
      <c r="AO28" s="225"/>
      <c r="AR28" s="28"/>
      <c r="BG28" s="216"/>
    </row>
    <row r="29" spans="2:71" s="2" customFormat="1" ht="14.45" customHeight="1" x14ac:dyDescent="0.2">
      <c r="B29" s="32"/>
      <c r="D29" s="24" t="s">
        <v>41</v>
      </c>
      <c r="F29" s="24" t="s">
        <v>42</v>
      </c>
      <c r="L29" s="210">
        <v>0.21</v>
      </c>
      <c r="M29" s="209"/>
      <c r="N29" s="209"/>
      <c r="O29" s="209"/>
      <c r="P29" s="209"/>
      <c r="W29" s="208">
        <f>ROUND(BB94, 2)</f>
        <v>0</v>
      </c>
      <c r="X29" s="209"/>
      <c r="Y29" s="209"/>
      <c r="Z29" s="209"/>
      <c r="AA29" s="209"/>
      <c r="AB29" s="209"/>
      <c r="AC29" s="209"/>
      <c r="AD29" s="209"/>
      <c r="AE29" s="209"/>
      <c r="AK29" s="208">
        <f>ROUND(AX94, 2)</f>
        <v>0</v>
      </c>
      <c r="AL29" s="209"/>
      <c r="AM29" s="209"/>
      <c r="AN29" s="209"/>
      <c r="AO29" s="209"/>
      <c r="AR29" s="32"/>
      <c r="BG29" s="217"/>
    </row>
    <row r="30" spans="2:71" s="2" customFormat="1" ht="14.45" customHeight="1" x14ac:dyDescent="0.2">
      <c r="B30" s="32"/>
      <c r="F30" s="24" t="s">
        <v>43</v>
      </c>
      <c r="L30" s="210">
        <v>0.12</v>
      </c>
      <c r="M30" s="209"/>
      <c r="N30" s="209"/>
      <c r="O30" s="209"/>
      <c r="P30" s="209"/>
      <c r="W30" s="208">
        <f>ROUND(BC94, 2)</f>
        <v>0</v>
      </c>
      <c r="X30" s="209"/>
      <c r="Y30" s="209"/>
      <c r="Z30" s="209"/>
      <c r="AA30" s="209"/>
      <c r="AB30" s="209"/>
      <c r="AC30" s="209"/>
      <c r="AD30" s="209"/>
      <c r="AE30" s="209"/>
      <c r="AK30" s="208">
        <f>ROUND(AY94, 2)</f>
        <v>0</v>
      </c>
      <c r="AL30" s="209"/>
      <c r="AM30" s="209"/>
      <c r="AN30" s="209"/>
      <c r="AO30" s="209"/>
      <c r="AR30" s="32"/>
      <c r="BG30" s="217"/>
    </row>
    <row r="31" spans="2:71" s="2" customFormat="1" ht="14.45" hidden="1" customHeight="1" x14ac:dyDescent="0.2">
      <c r="B31" s="32"/>
      <c r="F31" s="24" t="s">
        <v>44</v>
      </c>
      <c r="L31" s="210">
        <v>0.21</v>
      </c>
      <c r="M31" s="209"/>
      <c r="N31" s="209"/>
      <c r="O31" s="209"/>
      <c r="P31" s="209"/>
      <c r="W31" s="208">
        <f>ROUND(BD94, 2)</f>
        <v>0</v>
      </c>
      <c r="X31" s="209"/>
      <c r="Y31" s="209"/>
      <c r="Z31" s="209"/>
      <c r="AA31" s="209"/>
      <c r="AB31" s="209"/>
      <c r="AC31" s="209"/>
      <c r="AD31" s="209"/>
      <c r="AE31" s="209"/>
      <c r="AK31" s="208">
        <v>0</v>
      </c>
      <c r="AL31" s="209"/>
      <c r="AM31" s="209"/>
      <c r="AN31" s="209"/>
      <c r="AO31" s="209"/>
      <c r="AR31" s="32"/>
      <c r="BG31" s="217"/>
    </row>
    <row r="32" spans="2:71" s="2" customFormat="1" ht="14.45" hidden="1" customHeight="1" x14ac:dyDescent="0.2">
      <c r="B32" s="32"/>
      <c r="F32" s="24" t="s">
        <v>45</v>
      </c>
      <c r="L32" s="210">
        <v>0.12</v>
      </c>
      <c r="M32" s="209"/>
      <c r="N32" s="209"/>
      <c r="O32" s="209"/>
      <c r="P32" s="209"/>
      <c r="W32" s="208">
        <f>ROUND(BE94, 2)</f>
        <v>0</v>
      </c>
      <c r="X32" s="209"/>
      <c r="Y32" s="209"/>
      <c r="Z32" s="209"/>
      <c r="AA32" s="209"/>
      <c r="AB32" s="209"/>
      <c r="AC32" s="209"/>
      <c r="AD32" s="209"/>
      <c r="AE32" s="209"/>
      <c r="AK32" s="208">
        <v>0</v>
      </c>
      <c r="AL32" s="209"/>
      <c r="AM32" s="209"/>
      <c r="AN32" s="209"/>
      <c r="AO32" s="209"/>
      <c r="AR32" s="32"/>
      <c r="BG32" s="217"/>
    </row>
    <row r="33" spans="2:59" s="2" customFormat="1" ht="14.45" hidden="1" customHeight="1" x14ac:dyDescent="0.2">
      <c r="B33" s="32"/>
      <c r="F33" s="24" t="s">
        <v>46</v>
      </c>
      <c r="L33" s="210">
        <v>0</v>
      </c>
      <c r="M33" s="209"/>
      <c r="N33" s="209"/>
      <c r="O33" s="209"/>
      <c r="P33" s="209"/>
      <c r="W33" s="208">
        <f>ROUND(BF94, 2)</f>
        <v>0</v>
      </c>
      <c r="X33" s="209"/>
      <c r="Y33" s="209"/>
      <c r="Z33" s="209"/>
      <c r="AA33" s="209"/>
      <c r="AB33" s="209"/>
      <c r="AC33" s="209"/>
      <c r="AD33" s="209"/>
      <c r="AE33" s="209"/>
      <c r="AK33" s="208">
        <v>0</v>
      </c>
      <c r="AL33" s="209"/>
      <c r="AM33" s="209"/>
      <c r="AN33" s="209"/>
      <c r="AO33" s="209"/>
      <c r="AR33" s="32"/>
      <c r="BG33" s="217"/>
    </row>
    <row r="34" spans="2:59" s="1" customFormat="1" ht="6.95" customHeight="1" x14ac:dyDescent="0.2">
      <c r="B34" s="28"/>
      <c r="AR34" s="28"/>
      <c r="BG34" s="216"/>
    </row>
    <row r="35" spans="2:59" s="1" customFormat="1" ht="25.9" customHeight="1" x14ac:dyDescent="0.2">
      <c r="B35" s="28"/>
      <c r="C35" s="33"/>
      <c r="D35" s="34" t="s">
        <v>47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48</v>
      </c>
      <c r="U35" s="35"/>
      <c r="V35" s="35"/>
      <c r="W35" s="35"/>
      <c r="X35" s="211" t="s">
        <v>49</v>
      </c>
      <c r="Y35" s="212"/>
      <c r="Z35" s="212"/>
      <c r="AA35" s="212"/>
      <c r="AB35" s="212"/>
      <c r="AC35" s="35"/>
      <c r="AD35" s="35"/>
      <c r="AE35" s="35"/>
      <c r="AF35" s="35"/>
      <c r="AG35" s="35"/>
      <c r="AH35" s="35"/>
      <c r="AI35" s="35"/>
      <c r="AJ35" s="35"/>
      <c r="AK35" s="213">
        <f>SUM(AK26:AK33)</f>
        <v>0</v>
      </c>
      <c r="AL35" s="212"/>
      <c r="AM35" s="212"/>
      <c r="AN35" s="212"/>
      <c r="AO35" s="214"/>
      <c r="AP35" s="33"/>
      <c r="AQ35" s="33"/>
      <c r="AR35" s="28"/>
    </row>
    <row r="36" spans="2:59" s="1" customFormat="1" ht="6.95" customHeight="1" x14ac:dyDescent="0.2">
      <c r="B36" s="28"/>
      <c r="AR36" s="28"/>
    </row>
    <row r="37" spans="2:59" s="1" customFormat="1" ht="14.45" customHeight="1" x14ac:dyDescent="0.2">
      <c r="B37" s="28"/>
      <c r="AR37" s="28"/>
    </row>
    <row r="38" spans="2:59" ht="14.45" customHeight="1" x14ac:dyDescent="0.2">
      <c r="B38" s="17"/>
      <c r="AR38" s="17"/>
    </row>
    <row r="39" spans="2:59" ht="14.45" customHeight="1" x14ac:dyDescent="0.2">
      <c r="B39" s="17"/>
      <c r="AR39" s="17"/>
    </row>
    <row r="40" spans="2:59" ht="14.45" customHeight="1" x14ac:dyDescent="0.2">
      <c r="B40" s="17"/>
      <c r="AR40" s="17"/>
    </row>
    <row r="41" spans="2:59" ht="14.45" customHeight="1" x14ac:dyDescent="0.2">
      <c r="B41" s="17"/>
      <c r="AR41" s="17"/>
    </row>
    <row r="42" spans="2:59" ht="14.45" customHeight="1" x14ac:dyDescent="0.2">
      <c r="B42" s="17"/>
      <c r="AR42" s="17"/>
    </row>
    <row r="43" spans="2:59" ht="14.45" customHeight="1" x14ac:dyDescent="0.2">
      <c r="B43" s="17"/>
      <c r="AR43" s="17"/>
    </row>
    <row r="44" spans="2:59" ht="14.45" customHeight="1" x14ac:dyDescent="0.2">
      <c r="B44" s="17"/>
      <c r="AR44" s="17"/>
    </row>
    <row r="45" spans="2:59" ht="14.45" customHeight="1" x14ac:dyDescent="0.2">
      <c r="B45" s="17"/>
      <c r="AR45" s="17"/>
    </row>
    <row r="46" spans="2:59" ht="14.45" customHeight="1" x14ac:dyDescent="0.2">
      <c r="B46" s="17"/>
      <c r="AR46" s="17"/>
    </row>
    <row r="47" spans="2:59" ht="14.45" customHeight="1" x14ac:dyDescent="0.2">
      <c r="B47" s="17"/>
      <c r="AR47" s="17"/>
    </row>
    <row r="48" spans="2:59" ht="14.45" customHeight="1" x14ac:dyDescent="0.2">
      <c r="B48" s="17"/>
      <c r="AR48" s="17"/>
    </row>
    <row r="49" spans="2:44" s="1" customFormat="1" ht="14.45" customHeight="1" x14ac:dyDescent="0.2">
      <c r="B49" s="28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28"/>
    </row>
    <row r="50" spans="2:44" x14ac:dyDescent="0.2">
      <c r="B50" s="17"/>
      <c r="AR50" s="17"/>
    </row>
    <row r="51" spans="2:44" x14ac:dyDescent="0.2">
      <c r="B51" s="17"/>
      <c r="AR51" s="17"/>
    </row>
    <row r="52" spans="2:44" x14ac:dyDescent="0.2">
      <c r="B52" s="17"/>
      <c r="AR52" s="17"/>
    </row>
    <row r="53" spans="2:44" x14ac:dyDescent="0.2">
      <c r="B53" s="17"/>
      <c r="AR53" s="17"/>
    </row>
    <row r="54" spans="2:44" x14ac:dyDescent="0.2">
      <c r="B54" s="17"/>
      <c r="AR54" s="17"/>
    </row>
    <row r="55" spans="2:44" x14ac:dyDescent="0.2">
      <c r="B55" s="17"/>
      <c r="AR55" s="17"/>
    </row>
    <row r="56" spans="2:44" x14ac:dyDescent="0.2">
      <c r="B56" s="17"/>
      <c r="AR56" s="17"/>
    </row>
    <row r="57" spans="2:44" x14ac:dyDescent="0.2">
      <c r="B57" s="17"/>
      <c r="AR57" s="17"/>
    </row>
    <row r="58" spans="2:44" x14ac:dyDescent="0.2">
      <c r="B58" s="17"/>
      <c r="AR58" s="17"/>
    </row>
    <row r="59" spans="2:44" x14ac:dyDescent="0.2">
      <c r="B59" s="17"/>
      <c r="AR59" s="17"/>
    </row>
    <row r="60" spans="2:44" s="1" customFormat="1" ht="12.75" x14ac:dyDescent="0.2">
      <c r="B60" s="28"/>
      <c r="D60" s="39" t="s">
        <v>52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53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52</v>
      </c>
      <c r="AI60" s="30"/>
      <c r="AJ60" s="30"/>
      <c r="AK60" s="30"/>
      <c r="AL60" s="30"/>
      <c r="AM60" s="39" t="s">
        <v>53</v>
      </c>
      <c r="AN60" s="30"/>
      <c r="AO60" s="30"/>
      <c r="AR60" s="28"/>
    </row>
    <row r="61" spans="2:44" x14ac:dyDescent="0.2">
      <c r="B61" s="17"/>
      <c r="AR61" s="17"/>
    </row>
    <row r="62" spans="2:44" x14ac:dyDescent="0.2">
      <c r="B62" s="17"/>
      <c r="AR62" s="17"/>
    </row>
    <row r="63" spans="2:44" x14ac:dyDescent="0.2">
      <c r="B63" s="17"/>
      <c r="AR63" s="17"/>
    </row>
    <row r="64" spans="2:44" s="1" customFormat="1" ht="12.75" x14ac:dyDescent="0.2">
      <c r="B64" s="28"/>
      <c r="D64" s="37" t="s">
        <v>54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55</v>
      </c>
      <c r="AI64" s="38"/>
      <c r="AJ64" s="38"/>
      <c r="AK64" s="38"/>
      <c r="AL64" s="38"/>
      <c r="AM64" s="38"/>
      <c r="AN64" s="38"/>
      <c r="AO64" s="38"/>
      <c r="AR64" s="28"/>
    </row>
    <row r="65" spans="2:44" x14ac:dyDescent="0.2">
      <c r="B65" s="17"/>
      <c r="AR65" s="17"/>
    </row>
    <row r="66" spans="2:44" x14ac:dyDescent="0.2">
      <c r="B66" s="17"/>
      <c r="AR66" s="17"/>
    </row>
    <row r="67" spans="2:44" x14ac:dyDescent="0.2">
      <c r="B67" s="17"/>
      <c r="AR67" s="17"/>
    </row>
    <row r="68" spans="2:44" x14ac:dyDescent="0.2">
      <c r="B68" s="17"/>
      <c r="AR68" s="17"/>
    </row>
    <row r="69" spans="2:44" x14ac:dyDescent="0.2">
      <c r="B69" s="17"/>
      <c r="AR69" s="17"/>
    </row>
    <row r="70" spans="2:44" x14ac:dyDescent="0.2">
      <c r="B70" s="17"/>
      <c r="AR70" s="17"/>
    </row>
    <row r="71" spans="2:44" x14ac:dyDescent="0.2">
      <c r="B71" s="17"/>
      <c r="AR71" s="17"/>
    </row>
    <row r="72" spans="2:44" x14ac:dyDescent="0.2">
      <c r="B72" s="17"/>
      <c r="AR72" s="17"/>
    </row>
    <row r="73" spans="2:44" x14ac:dyDescent="0.2">
      <c r="B73" s="17"/>
      <c r="AR73" s="17"/>
    </row>
    <row r="74" spans="2:44" x14ac:dyDescent="0.2">
      <c r="B74" s="17"/>
      <c r="AR74" s="17"/>
    </row>
    <row r="75" spans="2:44" s="1" customFormat="1" ht="12.75" x14ac:dyDescent="0.2">
      <c r="B75" s="28"/>
      <c r="D75" s="39" t="s">
        <v>52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53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52</v>
      </c>
      <c r="AI75" s="30"/>
      <c r="AJ75" s="30"/>
      <c r="AK75" s="30"/>
      <c r="AL75" s="30"/>
      <c r="AM75" s="39" t="s">
        <v>53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6.9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 x14ac:dyDescent="0.2">
      <c r="B82" s="28"/>
      <c r="C82" s="18" t="s">
        <v>56</v>
      </c>
      <c r="AR82" s="28"/>
    </row>
    <row r="83" spans="1:91" s="1" customFormat="1" ht="6.95" customHeight="1" x14ac:dyDescent="0.2">
      <c r="B83" s="28"/>
      <c r="AR83" s="28"/>
    </row>
    <row r="84" spans="1:91" s="3" customFormat="1" ht="12" customHeight="1" x14ac:dyDescent="0.2">
      <c r="B84" s="44"/>
      <c r="C84" s="24" t="s">
        <v>14</v>
      </c>
      <c r="L84" s="3" t="str">
        <f>K5</f>
        <v>T241003A</v>
      </c>
      <c r="AR84" s="44"/>
    </row>
    <row r="85" spans="1:91" s="4" customFormat="1" ht="36.950000000000003" customHeight="1" x14ac:dyDescent="0.2">
      <c r="B85" s="45"/>
      <c r="C85" s="46" t="s">
        <v>17</v>
      </c>
      <c r="L85" s="199" t="str">
        <f>K6</f>
        <v>Domov pro seniory Iris  Ostrava - Mariánské Hory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45"/>
    </row>
    <row r="86" spans="1:91" s="1" customFormat="1" ht="6.95" customHeight="1" x14ac:dyDescent="0.2">
      <c r="B86" s="28"/>
      <c r="AR86" s="28"/>
    </row>
    <row r="87" spans="1:91" s="1" customFormat="1" ht="12" customHeight="1" x14ac:dyDescent="0.2">
      <c r="B87" s="28"/>
      <c r="C87" s="24" t="s">
        <v>21</v>
      </c>
      <c r="L87" s="47" t="str">
        <f>IF(K8="","",K8)</f>
        <v>Rybářská 1223/13, Ostrava - Mariánské Hory</v>
      </c>
      <c r="AI87" s="24" t="s">
        <v>23</v>
      </c>
      <c r="AM87" s="201" t="str">
        <f>IF(AN8= "","",AN8)</f>
        <v>30. 10. 2024</v>
      </c>
      <c r="AN87" s="201"/>
      <c r="AR87" s="28"/>
    </row>
    <row r="88" spans="1:91" s="1" customFormat="1" ht="6.95" customHeight="1" x14ac:dyDescent="0.2">
      <c r="B88" s="28"/>
      <c r="AR88" s="28"/>
    </row>
    <row r="89" spans="1:91" s="1" customFormat="1" ht="15.2" customHeight="1" x14ac:dyDescent="0.2">
      <c r="B89" s="28"/>
      <c r="C89" s="24" t="s">
        <v>25</v>
      </c>
      <c r="L89" s="3" t="str">
        <f>IF(E11= "","",E11)</f>
        <v>Domov Iris, příspěvková organizace</v>
      </c>
      <c r="AI89" s="24" t="s">
        <v>33</v>
      </c>
      <c r="AM89" s="202" t="str">
        <f>IF(E17="","",E17)</f>
        <v xml:space="preserve"> </v>
      </c>
      <c r="AN89" s="203"/>
      <c r="AO89" s="203"/>
      <c r="AP89" s="203"/>
      <c r="AR89" s="28"/>
      <c r="AS89" s="204" t="s">
        <v>57</v>
      </c>
      <c r="AT89" s="205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9"/>
    </row>
    <row r="90" spans="1:91" s="1" customFormat="1" ht="15.2" customHeight="1" x14ac:dyDescent="0.2">
      <c r="B90" s="28"/>
      <c r="C90" s="24" t="s">
        <v>31</v>
      </c>
      <c r="L90" s="3" t="str">
        <f>IF(E14= "Vyplň údaj","",E14)</f>
        <v/>
      </c>
      <c r="AI90" s="24" t="s">
        <v>35</v>
      </c>
      <c r="AM90" s="202" t="str">
        <f>IF(E20="","",E20)</f>
        <v xml:space="preserve"> </v>
      </c>
      <c r="AN90" s="203"/>
      <c r="AO90" s="203"/>
      <c r="AP90" s="203"/>
      <c r="AR90" s="28"/>
      <c r="AS90" s="206"/>
      <c r="AT90" s="207"/>
      <c r="BF90" s="51"/>
    </row>
    <row r="91" spans="1:91" s="1" customFormat="1" ht="10.9" customHeight="1" x14ac:dyDescent="0.2">
      <c r="B91" s="28"/>
      <c r="AR91" s="28"/>
      <c r="AS91" s="206"/>
      <c r="AT91" s="207"/>
      <c r="BF91" s="51"/>
    </row>
    <row r="92" spans="1:91" s="1" customFormat="1" ht="29.25" customHeight="1" x14ac:dyDescent="0.2">
      <c r="B92" s="28"/>
      <c r="C92" s="189" t="s">
        <v>58</v>
      </c>
      <c r="D92" s="190"/>
      <c r="E92" s="190"/>
      <c r="F92" s="190"/>
      <c r="G92" s="190"/>
      <c r="H92" s="52"/>
      <c r="I92" s="191" t="s">
        <v>59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2" t="s">
        <v>60</v>
      </c>
      <c r="AH92" s="190"/>
      <c r="AI92" s="190"/>
      <c r="AJ92" s="190"/>
      <c r="AK92" s="190"/>
      <c r="AL92" s="190"/>
      <c r="AM92" s="190"/>
      <c r="AN92" s="191" t="s">
        <v>61</v>
      </c>
      <c r="AO92" s="190"/>
      <c r="AP92" s="193"/>
      <c r="AQ92" s="53" t="s">
        <v>62</v>
      </c>
      <c r="AR92" s="28"/>
      <c r="AS92" s="54" t="s">
        <v>63</v>
      </c>
      <c r="AT92" s="55" t="s">
        <v>64</v>
      </c>
      <c r="AU92" s="55" t="s">
        <v>65</v>
      </c>
      <c r="AV92" s="55" t="s">
        <v>66</v>
      </c>
      <c r="AW92" s="55" t="s">
        <v>67</v>
      </c>
      <c r="AX92" s="55" t="s">
        <v>68</v>
      </c>
      <c r="AY92" s="55" t="s">
        <v>69</v>
      </c>
      <c r="AZ92" s="55" t="s">
        <v>70</v>
      </c>
      <c r="BA92" s="55" t="s">
        <v>71</v>
      </c>
      <c r="BB92" s="55" t="s">
        <v>72</v>
      </c>
      <c r="BC92" s="55" t="s">
        <v>73</v>
      </c>
      <c r="BD92" s="55" t="s">
        <v>74</v>
      </c>
      <c r="BE92" s="55" t="s">
        <v>75</v>
      </c>
      <c r="BF92" s="56" t="s">
        <v>76</v>
      </c>
    </row>
    <row r="93" spans="1:91" s="1" customFormat="1" ht="10.9" customHeight="1" x14ac:dyDescent="0.2">
      <c r="B93" s="28"/>
      <c r="AR93" s="28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9"/>
    </row>
    <row r="94" spans="1:91" s="5" customFormat="1" ht="32.450000000000003" customHeight="1" x14ac:dyDescent="0.2">
      <c r="B94" s="58"/>
      <c r="C94" s="59" t="s">
        <v>77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97">
        <f>ROUND(AG95,2)</f>
        <v>0</v>
      </c>
      <c r="AH94" s="197"/>
      <c r="AI94" s="197"/>
      <c r="AJ94" s="197"/>
      <c r="AK94" s="197"/>
      <c r="AL94" s="197"/>
      <c r="AM94" s="197"/>
      <c r="AN94" s="198">
        <f>SUM(AG94,AV94)</f>
        <v>0</v>
      </c>
      <c r="AO94" s="198"/>
      <c r="AP94" s="198"/>
      <c r="AQ94" s="62" t="s">
        <v>1</v>
      </c>
      <c r="AR94" s="58"/>
      <c r="AS94" s="63">
        <f>ROUND(AS95,2)</f>
        <v>0</v>
      </c>
      <c r="AT94" s="64">
        <f>ROUND(AT95,2)</f>
        <v>0</v>
      </c>
      <c r="AU94" s="65">
        <f>ROUND(AU95,2)</f>
        <v>0</v>
      </c>
      <c r="AV94" s="65">
        <f>ROUND(SUM(AX94:AY94),2)</f>
        <v>0</v>
      </c>
      <c r="AW94" s="66">
        <f>ROUND(AW95,5)</f>
        <v>0</v>
      </c>
      <c r="AX94" s="65">
        <f>ROUND(BB94*L29,2)</f>
        <v>0</v>
      </c>
      <c r="AY94" s="65">
        <f>ROUND(BC94*L30,2)</f>
        <v>0</v>
      </c>
      <c r="AZ94" s="65">
        <f>ROUND(BD94*L29,2)</f>
        <v>0</v>
      </c>
      <c r="BA94" s="65">
        <f>ROUND(BE94*L30,2)</f>
        <v>0</v>
      </c>
      <c r="BB94" s="65">
        <f>ROUND(BB95,2)</f>
        <v>0</v>
      </c>
      <c r="BC94" s="65">
        <f>ROUND(BC95,2)</f>
        <v>0</v>
      </c>
      <c r="BD94" s="65">
        <f>ROUND(BD95,2)</f>
        <v>0</v>
      </c>
      <c r="BE94" s="65">
        <f>ROUND(BE95,2)</f>
        <v>0</v>
      </c>
      <c r="BF94" s="67">
        <f>ROUND(BF95,2)</f>
        <v>0</v>
      </c>
      <c r="BS94" s="68" t="s">
        <v>78</v>
      </c>
      <c r="BT94" s="68" t="s">
        <v>79</v>
      </c>
      <c r="BU94" s="69" t="s">
        <v>80</v>
      </c>
      <c r="BV94" s="68" t="s">
        <v>81</v>
      </c>
      <c r="BW94" s="68" t="s">
        <v>5</v>
      </c>
      <c r="BX94" s="68" t="s">
        <v>82</v>
      </c>
      <c r="CL94" s="68" t="s">
        <v>1</v>
      </c>
    </row>
    <row r="95" spans="1:91" s="6" customFormat="1" ht="24.75" customHeight="1" x14ac:dyDescent="0.2">
      <c r="A95" s="70" t="s">
        <v>83</v>
      </c>
      <c r="B95" s="71"/>
      <c r="C95" s="72"/>
      <c r="D95" s="196" t="s">
        <v>84</v>
      </c>
      <c r="E95" s="196"/>
      <c r="F95" s="196"/>
      <c r="G95" s="196"/>
      <c r="H95" s="196"/>
      <c r="I95" s="73"/>
      <c r="J95" s="196" t="s">
        <v>85</v>
      </c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4">
        <f>'Opravy vnitřních prostor 1.NP a'!K32</f>
        <v>0</v>
      </c>
      <c r="AH95" s="195"/>
      <c r="AI95" s="195"/>
      <c r="AJ95" s="195"/>
      <c r="AK95" s="195"/>
      <c r="AL95" s="195"/>
      <c r="AM95" s="195"/>
      <c r="AN95" s="194">
        <f>SUM(AG95,AV95)</f>
        <v>0</v>
      </c>
      <c r="AO95" s="195"/>
      <c r="AP95" s="195"/>
      <c r="AQ95" s="74" t="s">
        <v>86</v>
      </c>
      <c r="AR95" s="71"/>
      <c r="AS95" s="75">
        <f>'Opravy vnitřních prostor 1.NP a'!K30</f>
        <v>0</v>
      </c>
      <c r="AT95" s="76">
        <f>'Opravy vnitřních prostor 1.NP a'!K31</f>
        <v>0</v>
      </c>
      <c r="AU95" s="76">
        <v>0</v>
      </c>
      <c r="AV95" s="76">
        <f>ROUND(SUM(AX95:AY95),2)</f>
        <v>0</v>
      </c>
      <c r="AW95" s="77">
        <f>'Opravy vnitřních prostor 1.NP a'!T137</f>
        <v>0</v>
      </c>
      <c r="AX95" s="76">
        <f>'Opravy vnitřních prostor 1.NP a'!K35</f>
        <v>0</v>
      </c>
      <c r="AY95" s="76">
        <f>'Opravy vnitřních prostor 1.NP a'!K36</f>
        <v>0</v>
      </c>
      <c r="AZ95" s="76">
        <f>'Opravy vnitřních prostor 1.NP a'!K37</f>
        <v>0</v>
      </c>
      <c r="BA95" s="76">
        <f>'Opravy vnitřních prostor 1.NP a'!K38</f>
        <v>0</v>
      </c>
      <c r="BB95" s="76">
        <f>'Opravy vnitřních prostor 1.NP a'!F35</f>
        <v>0</v>
      </c>
      <c r="BC95" s="76">
        <f>'Opravy vnitřních prostor 1.NP a'!F36</f>
        <v>0</v>
      </c>
      <c r="BD95" s="76">
        <f>'Opravy vnitřních prostor 1.NP a'!F37</f>
        <v>0</v>
      </c>
      <c r="BE95" s="76">
        <f>'Opravy vnitřních prostor 1.NP a'!F38</f>
        <v>0</v>
      </c>
      <c r="BF95" s="78">
        <f>'Opravy vnitřních prostor 1.NP a'!F39</f>
        <v>0</v>
      </c>
      <c r="BT95" s="79" t="s">
        <v>87</v>
      </c>
      <c r="BV95" s="79" t="s">
        <v>81</v>
      </c>
      <c r="BW95" s="79" t="s">
        <v>88</v>
      </c>
      <c r="BX95" s="79" t="s">
        <v>5</v>
      </c>
      <c r="CL95" s="79" t="s">
        <v>1</v>
      </c>
      <c r="CM95" s="79" t="s">
        <v>87</v>
      </c>
    </row>
    <row r="96" spans="1:91" s="1" customFormat="1" ht="30" customHeight="1" x14ac:dyDescent="0.2">
      <c r="B96" s="28"/>
      <c r="AR96" s="28"/>
    </row>
    <row r="97" spans="2:44" s="1" customFormat="1" ht="6.95" customHeight="1" x14ac:dyDescent="0.2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G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02 - Opravy vnitřních pr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11"/>
  <sheetViews>
    <sheetView showGridLines="0" tabSelected="1" workbookViewId="0">
      <selection activeCell="F71" sqref="F71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style="80" customWidth="1"/>
    <col min="11" max="11" width="20.16406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M2" s="187" t="s">
        <v>6</v>
      </c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T2" s="14" t="s">
        <v>88</v>
      </c>
    </row>
    <row r="3" spans="2:46" ht="6.95" customHeight="1" x14ac:dyDescent="0.2">
      <c r="B3" s="15"/>
      <c r="C3" s="16"/>
      <c r="D3" s="16"/>
      <c r="E3" s="16"/>
      <c r="F3" s="16"/>
      <c r="G3" s="16"/>
      <c r="H3" s="16"/>
      <c r="I3" s="81"/>
      <c r="J3" s="81"/>
      <c r="K3" s="16"/>
      <c r="L3" s="16"/>
      <c r="M3" s="17"/>
      <c r="AT3" s="14" t="s">
        <v>87</v>
      </c>
    </row>
    <row r="4" spans="2:46" ht="24.95" customHeight="1" x14ac:dyDescent="0.2">
      <c r="B4" s="17"/>
      <c r="D4" s="18" t="s">
        <v>89</v>
      </c>
      <c r="M4" s="17"/>
      <c r="N4" s="82" t="s">
        <v>11</v>
      </c>
      <c r="AT4" s="14" t="s">
        <v>3</v>
      </c>
    </row>
    <row r="5" spans="2:46" ht="6.95" customHeight="1" x14ac:dyDescent="0.2">
      <c r="B5" s="17"/>
      <c r="M5" s="17"/>
    </row>
    <row r="6" spans="2:46" ht="12" customHeight="1" x14ac:dyDescent="0.2">
      <c r="B6" s="17"/>
      <c r="D6" s="24" t="s">
        <v>17</v>
      </c>
      <c r="M6" s="17"/>
    </row>
    <row r="7" spans="2:46" ht="16.5" customHeight="1" x14ac:dyDescent="0.2">
      <c r="B7" s="17"/>
      <c r="E7" s="227" t="s">
        <v>28</v>
      </c>
      <c r="F7" s="228"/>
      <c r="G7" s="228"/>
      <c r="H7" s="228"/>
      <c r="M7" s="17"/>
    </row>
    <row r="8" spans="2:46" s="1" customFormat="1" ht="12" customHeight="1" x14ac:dyDescent="0.2">
      <c r="B8" s="28"/>
      <c r="D8" s="24" t="s">
        <v>90</v>
      </c>
      <c r="I8" s="83"/>
      <c r="J8" s="83"/>
      <c r="M8" s="28"/>
    </row>
    <row r="9" spans="2:46" s="1" customFormat="1" ht="24.75" customHeight="1" x14ac:dyDescent="0.2">
      <c r="B9" s="28"/>
      <c r="E9" s="199" t="s">
        <v>749</v>
      </c>
      <c r="F9" s="226"/>
      <c r="G9" s="226"/>
      <c r="H9" s="226"/>
      <c r="I9" s="83"/>
      <c r="J9" s="83"/>
      <c r="M9" s="28"/>
    </row>
    <row r="10" spans="2:46" s="1" customFormat="1" x14ac:dyDescent="0.2">
      <c r="B10" s="28"/>
      <c r="I10" s="83"/>
      <c r="J10" s="83"/>
      <c r="M10" s="28"/>
    </row>
    <row r="11" spans="2:46" s="1" customFormat="1" ht="12" customHeight="1" x14ac:dyDescent="0.2">
      <c r="B11" s="28"/>
      <c r="D11" s="24" t="s">
        <v>19</v>
      </c>
      <c r="F11" s="22" t="s">
        <v>1</v>
      </c>
      <c r="I11" s="84" t="s">
        <v>20</v>
      </c>
      <c r="J11" s="85" t="s">
        <v>1</v>
      </c>
      <c r="M11" s="28"/>
    </row>
    <row r="12" spans="2:46" s="1" customFormat="1" ht="12" customHeight="1" x14ac:dyDescent="0.2">
      <c r="B12" s="28"/>
      <c r="D12" s="24" t="s">
        <v>21</v>
      </c>
      <c r="F12" s="22" t="s">
        <v>22</v>
      </c>
      <c r="I12" s="84" t="s">
        <v>23</v>
      </c>
      <c r="J12" s="86"/>
      <c r="M12" s="28"/>
    </row>
    <row r="13" spans="2:46" s="1" customFormat="1" ht="10.9" customHeight="1" x14ac:dyDescent="0.2">
      <c r="B13" s="28"/>
      <c r="I13" s="83"/>
      <c r="J13" s="83"/>
      <c r="M13" s="28"/>
    </row>
    <row r="14" spans="2:46" s="1" customFormat="1" ht="12" customHeight="1" x14ac:dyDescent="0.2">
      <c r="B14" s="28"/>
      <c r="D14" s="24" t="s">
        <v>25</v>
      </c>
      <c r="I14" s="84" t="s">
        <v>26</v>
      </c>
      <c r="J14" s="85" t="s">
        <v>27</v>
      </c>
      <c r="M14" s="28"/>
    </row>
    <row r="15" spans="2:46" s="1" customFormat="1" ht="18" customHeight="1" x14ac:dyDescent="0.2">
      <c r="B15" s="28"/>
      <c r="E15" s="22" t="s">
        <v>28</v>
      </c>
      <c r="I15" s="84" t="s">
        <v>29</v>
      </c>
      <c r="J15" s="85" t="s">
        <v>30</v>
      </c>
      <c r="M15" s="28"/>
    </row>
    <row r="16" spans="2:46" s="1" customFormat="1" ht="6.95" customHeight="1" x14ac:dyDescent="0.2">
      <c r="B16" s="28"/>
      <c r="I16" s="83"/>
      <c r="J16" s="83"/>
      <c r="M16" s="28"/>
    </row>
    <row r="17" spans="2:13" s="1" customFormat="1" ht="12" customHeight="1" x14ac:dyDescent="0.2">
      <c r="B17" s="28"/>
      <c r="D17" s="24" t="s">
        <v>31</v>
      </c>
      <c r="I17" s="84" t="s">
        <v>26</v>
      </c>
      <c r="J17" s="25" t="str">
        <f>'Rekapitulace stavby'!AN13</f>
        <v>Vyplň údaj</v>
      </c>
      <c r="M17" s="28"/>
    </row>
    <row r="18" spans="2:13" s="1" customFormat="1" ht="18" customHeight="1" x14ac:dyDescent="0.2">
      <c r="B18" s="28"/>
      <c r="E18" s="229" t="str">
        <f>'Rekapitulace stavby'!E14</f>
        <v>Vyplň údaj</v>
      </c>
      <c r="F18" s="218"/>
      <c r="G18" s="218"/>
      <c r="H18" s="218"/>
      <c r="I18" s="84" t="s">
        <v>29</v>
      </c>
      <c r="J18" s="25" t="str">
        <f>'Rekapitulace stavby'!AN14</f>
        <v>Vyplň údaj</v>
      </c>
      <c r="M18" s="28"/>
    </row>
    <row r="19" spans="2:13" s="1" customFormat="1" ht="6.95" customHeight="1" x14ac:dyDescent="0.2">
      <c r="B19" s="28"/>
      <c r="I19" s="83"/>
      <c r="J19" s="83"/>
      <c r="M19" s="28"/>
    </row>
    <row r="20" spans="2:13" s="1" customFormat="1" ht="12" customHeight="1" x14ac:dyDescent="0.2">
      <c r="B20" s="28"/>
      <c r="D20" s="24" t="s">
        <v>33</v>
      </c>
      <c r="I20" s="84" t="s">
        <v>26</v>
      </c>
      <c r="J20" s="85" t="str">
        <f>IF('Rekapitulace stavby'!AN16="","",'Rekapitulace stavby'!AN16)</f>
        <v/>
      </c>
      <c r="M20" s="28"/>
    </row>
    <row r="21" spans="2:13" s="1" customFormat="1" ht="18" customHeight="1" x14ac:dyDescent="0.2">
      <c r="B21" s="28"/>
      <c r="E21" s="22" t="str">
        <f>IF('Rekapitulace stavby'!E17="","",'Rekapitulace stavby'!E17)</f>
        <v xml:space="preserve"> </v>
      </c>
      <c r="I21" s="84" t="s">
        <v>29</v>
      </c>
      <c r="J21" s="85" t="str">
        <f>IF('Rekapitulace stavby'!AN17="","",'Rekapitulace stavby'!AN17)</f>
        <v/>
      </c>
      <c r="M21" s="28"/>
    </row>
    <row r="22" spans="2:13" s="1" customFormat="1" ht="6.95" customHeight="1" x14ac:dyDescent="0.2">
      <c r="B22" s="28"/>
      <c r="I22" s="83"/>
      <c r="J22" s="83"/>
      <c r="M22" s="28"/>
    </row>
    <row r="23" spans="2:13" s="1" customFormat="1" ht="12" customHeight="1" x14ac:dyDescent="0.2">
      <c r="B23" s="28"/>
      <c r="D23" s="24" t="s">
        <v>35</v>
      </c>
      <c r="I23" s="84" t="s">
        <v>26</v>
      </c>
      <c r="J23" s="85" t="str">
        <f>IF('Rekapitulace stavby'!AN19="","",'Rekapitulace stavby'!AN19)</f>
        <v/>
      </c>
      <c r="M23" s="28"/>
    </row>
    <row r="24" spans="2:13" s="1" customFormat="1" ht="18" customHeight="1" x14ac:dyDescent="0.2">
      <c r="B24" s="28"/>
      <c r="E24" s="22" t="str">
        <f>IF('Rekapitulace stavby'!E20="","",'Rekapitulace stavby'!E20)</f>
        <v xml:space="preserve"> </v>
      </c>
      <c r="I24" s="84" t="s">
        <v>29</v>
      </c>
      <c r="J24" s="85" t="str">
        <f>IF('Rekapitulace stavby'!AN20="","",'Rekapitulace stavby'!AN20)</f>
        <v/>
      </c>
      <c r="M24" s="28"/>
    </row>
    <row r="25" spans="2:13" s="1" customFormat="1" ht="6.95" customHeight="1" x14ac:dyDescent="0.2">
      <c r="B25" s="28"/>
      <c r="I25" s="83"/>
      <c r="J25" s="83"/>
      <c r="M25" s="28"/>
    </row>
    <row r="26" spans="2:13" s="1" customFormat="1" ht="12" customHeight="1" x14ac:dyDescent="0.2">
      <c r="B26" s="28"/>
      <c r="D26" s="24" t="s">
        <v>36</v>
      </c>
      <c r="I26" s="83"/>
      <c r="J26" s="83"/>
      <c r="M26" s="28"/>
    </row>
    <row r="27" spans="2:13" s="7" customFormat="1" ht="16.5" customHeight="1" x14ac:dyDescent="0.2">
      <c r="B27" s="87"/>
      <c r="E27" s="222" t="s">
        <v>1</v>
      </c>
      <c r="F27" s="222"/>
      <c r="G27" s="222"/>
      <c r="H27" s="222"/>
      <c r="I27" s="88"/>
      <c r="J27" s="88"/>
      <c r="M27" s="87"/>
    </row>
    <row r="28" spans="2:13" s="1" customFormat="1" ht="6.95" customHeight="1" x14ac:dyDescent="0.2">
      <c r="B28" s="28"/>
      <c r="I28" s="83"/>
      <c r="J28" s="83"/>
      <c r="M28" s="28"/>
    </row>
    <row r="29" spans="2:13" s="1" customFormat="1" ht="6.95" customHeight="1" x14ac:dyDescent="0.2">
      <c r="B29" s="28"/>
      <c r="D29" s="48"/>
      <c r="E29" s="48"/>
      <c r="F29" s="48"/>
      <c r="G29" s="48"/>
      <c r="H29" s="48"/>
      <c r="I29" s="89"/>
      <c r="J29" s="89"/>
      <c r="K29" s="48"/>
      <c r="L29" s="48"/>
      <c r="M29" s="28"/>
    </row>
    <row r="30" spans="2:13" s="1" customFormat="1" ht="12.75" x14ac:dyDescent="0.2">
      <c r="B30" s="28"/>
      <c r="E30" s="24" t="s">
        <v>91</v>
      </c>
      <c r="I30" s="83"/>
      <c r="J30" s="83"/>
      <c r="K30" s="90">
        <f>I96</f>
        <v>0</v>
      </c>
      <c r="M30" s="28"/>
    </row>
    <row r="31" spans="2:13" s="1" customFormat="1" ht="12.75" x14ac:dyDescent="0.2">
      <c r="B31" s="28"/>
      <c r="E31" s="24" t="s">
        <v>92</v>
      </c>
      <c r="I31" s="83"/>
      <c r="J31" s="83"/>
      <c r="K31" s="90">
        <f>J96</f>
        <v>0</v>
      </c>
      <c r="M31" s="28"/>
    </row>
    <row r="32" spans="2:13" s="1" customFormat="1" ht="25.35" customHeight="1" x14ac:dyDescent="0.2">
      <c r="B32" s="28"/>
      <c r="D32" s="91" t="s">
        <v>37</v>
      </c>
      <c r="I32" s="83"/>
      <c r="J32" s="83"/>
      <c r="K32" s="61">
        <f>ROUND(K137, 2)</f>
        <v>0</v>
      </c>
      <c r="M32" s="28"/>
    </row>
    <row r="33" spans="2:13" s="1" customFormat="1" ht="6.95" customHeight="1" x14ac:dyDescent="0.2">
      <c r="B33" s="28"/>
      <c r="D33" s="48"/>
      <c r="E33" s="48"/>
      <c r="F33" s="48"/>
      <c r="G33" s="48"/>
      <c r="H33" s="48"/>
      <c r="I33" s="89"/>
      <c r="J33" s="89"/>
      <c r="K33" s="48"/>
      <c r="L33" s="48"/>
      <c r="M33" s="28"/>
    </row>
    <row r="34" spans="2:13" s="1" customFormat="1" ht="14.45" customHeight="1" x14ac:dyDescent="0.2">
      <c r="B34" s="28"/>
      <c r="F34" s="31" t="s">
        <v>39</v>
      </c>
      <c r="I34" s="92" t="s">
        <v>38</v>
      </c>
      <c r="J34" s="83"/>
      <c r="K34" s="31" t="s">
        <v>40</v>
      </c>
      <c r="M34" s="28"/>
    </row>
    <row r="35" spans="2:13" s="1" customFormat="1" ht="14.45" customHeight="1" x14ac:dyDescent="0.2">
      <c r="B35" s="28"/>
      <c r="D35" s="50" t="s">
        <v>41</v>
      </c>
      <c r="E35" s="24" t="s">
        <v>42</v>
      </c>
      <c r="F35" s="90">
        <f>ROUND((SUM(BE137:BE310)),  2)</f>
        <v>0</v>
      </c>
      <c r="I35" s="93">
        <v>0.21</v>
      </c>
      <c r="J35" s="83"/>
      <c r="K35" s="90">
        <f>ROUND(((SUM(BE137:BE310))*I35),  2)</f>
        <v>0</v>
      </c>
      <c r="M35" s="28"/>
    </row>
    <row r="36" spans="2:13" s="1" customFormat="1" ht="14.45" customHeight="1" x14ac:dyDescent="0.2">
      <c r="B36" s="28"/>
      <c r="E36" s="24" t="s">
        <v>43</v>
      </c>
      <c r="F36" s="90">
        <f>ROUND((SUM(BF137:BF310)),  2)</f>
        <v>0</v>
      </c>
      <c r="I36" s="93">
        <v>0.12</v>
      </c>
      <c r="J36" s="83"/>
      <c r="K36" s="90">
        <f>ROUND(((SUM(BF137:BF310))*I36),  2)</f>
        <v>0</v>
      </c>
      <c r="M36" s="28"/>
    </row>
    <row r="37" spans="2:13" s="1" customFormat="1" ht="14.45" hidden="1" customHeight="1" x14ac:dyDescent="0.2">
      <c r="B37" s="28"/>
      <c r="E37" s="24" t="s">
        <v>44</v>
      </c>
      <c r="F37" s="90">
        <f>ROUND((SUM(BG137:BG310)),  2)</f>
        <v>0</v>
      </c>
      <c r="I37" s="93">
        <v>0.21</v>
      </c>
      <c r="J37" s="83"/>
      <c r="K37" s="90">
        <f>0</f>
        <v>0</v>
      </c>
      <c r="M37" s="28"/>
    </row>
    <row r="38" spans="2:13" s="1" customFormat="1" ht="14.45" hidden="1" customHeight="1" x14ac:dyDescent="0.2">
      <c r="B38" s="28"/>
      <c r="E38" s="24" t="s">
        <v>45</v>
      </c>
      <c r="F38" s="90">
        <f>ROUND((SUM(BH137:BH310)),  2)</f>
        <v>0</v>
      </c>
      <c r="I38" s="93">
        <v>0.12</v>
      </c>
      <c r="J38" s="83"/>
      <c r="K38" s="90">
        <f>0</f>
        <v>0</v>
      </c>
      <c r="M38" s="28"/>
    </row>
    <row r="39" spans="2:13" s="1" customFormat="1" ht="14.45" hidden="1" customHeight="1" x14ac:dyDescent="0.2">
      <c r="B39" s="28"/>
      <c r="E39" s="24" t="s">
        <v>46</v>
      </c>
      <c r="F39" s="90">
        <f>ROUND((SUM(BI137:BI310)),  2)</f>
        <v>0</v>
      </c>
      <c r="I39" s="93">
        <v>0</v>
      </c>
      <c r="J39" s="83"/>
      <c r="K39" s="90">
        <f>0</f>
        <v>0</v>
      </c>
      <c r="M39" s="28"/>
    </row>
    <row r="40" spans="2:13" s="1" customFormat="1" ht="6.95" customHeight="1" x14ac:dyDescent="0.2">
      <c r="B40" s="28"/>
      <c r="I40" s="83"/>
      <c r="J40" s="83"/>
      <c r="M40" s="28"/>
    </row>
    <row r="41" spans="2:13" s="1" customFormat="1" ht="25.35" customHeight="1" x14ac:dyDescent="0.2">
      <c r="B41" s="28"/>
      <c r="C41" s="94"/>
      <c r="D41" s="95" t="s">
        <v>47</v>
      </c>
      <c r="E41" s="52"/>
      <c r="F41" s="52"/>
      <c r="G41" s="96" t="s">
        <v>48</v>
      </c>
      <c r="H41" s="97" t="s">
        <v>49</v>
      </c>
      <c r="I41" s="98"/>
      <c r="J41" s="98"/>
      <c r="K41" s="99">
        <f>SUM(K32:K39)</f>
        <v>0</v>
      </c>
      <c r="L41" s="100"/>
      <c r="M41" s="28"/>
    </row>
    <row r="42" spans="2:13" s="1" customFormat="1" ht="14.45" customHeight="1" x14ac:dyDescent="0.2">
      <c r="B42" s="28"/>
      <c r="I42" s="83"/>
      <c r="J42" s="83"/>
      <c r="M42" s="28"/>
    </row>
    <row r="43" spans="2:13" ht="14.45" customHeight="1" x14ac:dyDescent="0.2">
      <c r="B43" s="17"/>
      <c r="M43" s="17"/>
    </row>
    <row r="44" spans="2:13" ht="14.45" customHeight="1" x14ac:dyDescent="0.2">
      <c r="B44" s="17"/>
      <c r="M44" s="17"/>
    </row>
    <row r="45" spans="2:13" ht="14.45" customHeight="1" x14ac:dyDescent="0.2">
      <c r="B45" s="17"/>
      <c r="M45" s="17"/>
    </row>
    <row r="46" spans="2:13" ht="14.45" customHeight="1" x14ac:dyDescent="0.2">
      <c r="B46" s="17"/>
      <c r="M46" s="17"/>
    </row>
    <row r="47" spans="2:13" ht="14.45" customHeight="1" x14ac:dyDescent="0.2">
      <c r="B47" s="17"/>
      <c r="M47" s="17"/>
    </row>
    <row r="48" spans="2:13" ht="14.45" customHeight="1" x14ac:dyDescent="0.2">
      <c r="B48" s="17"/>
      <c r="M48" s="17"/>
    </row>
    <row r="49" spans="2:13" ht="14.45" customHeight="1" x14ac:dyDescent="0.2">
      <c r="B49" s="17"/>
      <c r="M49" s="17"/>
    </row>
    <row r="50" spans="2:13" s="1" customFormat="1" ht="14.45" customHeight="1" x14ac:dyDescent="0.2">
      <c r="B50" s="28"/>
      <c r="D50" s="37" t="s">
        <v>50</v>
      </c>
      <c r="E50" s="38"/>
      <c r="F50" s="38"/>
      <c r="G50" s="37" t="s">
        <v>51</v>
      </c>
      <c r="H50" s="38"/>
      <c r="I50" s="101"/>
      <c r="J50" s="101"/>
      <c r="K50" s="38"/>
      <c r="L50" s="38"/>
      <c r="M50" s="28"/>
    </row>
    <row r="51" spans="2:13" x14ac:dyDescent="0.2">
      <c r="B51" s="17"/>
      <c r="M51" s="17"/>
    </row>
    <row r="52" spans="2:13" x14ac:dyDescent="0.2">
      <c r="B52" s="17"/>
      <c r="M52" s="17"/>
    </row>
    <row r="53" spans="2:13" x14ac:dyDescent="0.2">
      <c r="B53" s="17"/>
      <c r="M53" s="17"/>
    </row>
    <row r="54" spans="2:13" x14ac:dyDescent="0.2">
      <c r="B54" s="17"/>
      <c r="M54" s="17"/>
    </row>
    <row r="55" spans="2:13" x14ac:dyDescent="0.2">
      <c r="B55" s="17"/>
      <c r="M55" s="17"/>
    </row>
    <row r="56" spans="2:13" x14ac:dyDescent="0.2">
      <c r="B56" s="17"/>
      <c r="M56" s="17"/>
    </row>
    <row r="57" spans="2:13" x14ac:dyDescent="0.2">
      <c r="B57" s="17"/>
      <c r="M57" s="17"/>
    </row>
    <row r="58" spans="2:13" x14ac:dyDescent="0.2">
      <c r="B58" s="17"/>
      <c r="M58" s="17"/>
    </row>
    <row r="59" spans="2:13" x14ac:dyDescent="0.2">
      <c r="B59" s="17"/>
      <c r="M59" s="17"/>
    </row>
    <row r="60" spans="2:13" x14ac:dyDescent="0.2">
      <c r="B60" s="17"/>
      <c r="M60" s="17"/>
    </row>
    <row r="61" spans="2:13" s="1" customFormat="1" ht="12.75" x14ac:dyDescent="0.2">
      <c r="B61" s="28"/>
      <c r="D61" s="39" t="s">
        <v>52</v>
      </c>
      <c r="E61" s="30"/>
      <c r="F61" s="102" t="s">
        <v>53</v>
      </c>
      <c r="G61" s="39" t="s">
        <v>52</v>
      </c>
      <c r="H61" s="30"/>
      <c r="I61" s="103"/>
      <c r="J61" s="104" t="s">
        <v>53</v>
      </c>
      <c r="K61" s="30"/>
      <c r="L61" s="30"/>
      <c r="M61" s="28"/>
    </row>
    <row r="62" spans="2:13" x14ac:dyDescent="0.2">
      <c r="B62" s="17"/>
      <c r="M62" s="17"/>
    </row>
    <row r="63" spans="2:13" x14ac:dyDescent="0.2">
      <c r="B63" s="17"/>
      <c r="M63" s="17"/>
    </row>
    <row r="64" spans="2:13" x14ac:dyDescent="0.2">
      <c r="B64" s="17"/>
      <c r="M64" s="17"/>
    </row>
    <row r="65" spans="2:13" s="1" customFormat="1" ht="12.75" x14ac:dyDescent="0.2">
      <c r="B65" s="28"/>
      <c r="D65" s="37" t="s">
        <v>54</v>
      </c>
      <c r="E65" s="38"/>
      <c r="F65" s="38"/>
      <c r="G65" s="37" t="s">
        <v>55</v>
      </c>
      <c r="H65" s="38"/>
      <c r="I65" s="101"/>
      <c r="J65" s="101"/>
      <c r="K65" s="38"/>
      <c r="L65" s="38"/>
      <c r="M65" s="28"/>
    </row>
    <row r="66" spans="2:13" x14ac:dyDescent="0.2">
      <c r="B66" s="17"/>
      <c r="M66" s="17"/>
    </row>
    <row r="67" spans="2:13" x14ac:dyDescent="0.2">
      <c r="B67" s="17"/>
      <c r="M67" s="17"/>
    </row>
    <row r="68" spans="2:13" x14ac:dyDescent="0.2">
      <c r="B68" s="17"/>
      <c r="M68" s="17"/>
    </row>
    <row r="69" spans="2:13" x14ac:dyDescent="0.2">
      <c r="B69" s="17"/>
      <c r="M69" s="17"/>
    </row>
    <row r="70" spans="2:13" x14ac:dyDescent="0.2">
      <c r="B70" s="17"/>
      <c r="M70" s="17"/>
    </row>
    <row r="71" spans="2:13" x14ac:dyDescent="0.2">
      <c r="B71" s="17"/>
      <c r="M71" s="17"/>
    </row>
    <row r="72" spans="2:13" x14ac:dyDescent="0.2">
      <c r="B72" s="17"/>
      <c r="M72" s="17"/>
    </row>
    <row r="73" spans="2:13" x14ac:dyDescent="0.2">
      <c r="B73" s="17"/>
      <c r="M73" s="17"/>
    </row>
    <row r="74" spans="2:13" x14ac:dyDescent="0.2">
      <c r="B74" s="17"/>
      <c r="M74" s="17"/>
    </row>
    <row r="75" spans="2:13" x14ac:dyDescent="0.2">
      <c r="B75" s="17"/>
      <c r="M75" s="17"/>
    </row>
    <row r="76" spans="2:13" s="1" customFormat="1" ht="12.75" x14ac:dyDescent="0.2">
      <c r="B76" s="28"/>
      <c r="D76" s="39" t="s">
        <v>52</v>
      </c>
      <c r="E76" s="30"/>
      <c r="F76" s="102" t="s">
        <v>53</v>
      </c>
      <c r="G76" s="39" t="s">
        <v>52</v>
      </c>
      <c r="H76" s="30"/>
      <c r="I76" s="103"/>
      <c r="J76" s="104" t="s">
        <v>53</v>
      </c>
      <c r="K76" s="30"/>
      <c r="L76" s="30"/>
      <c r="M76" s="28"/>
    </row>
    <row r="77" spans="2:13" s="1" customFormat="1" ht="14.45" customHeight="1" x14ac:dyDescent="0.2">
      <c r="B77" s="40"/>
      <c r="C77" s="41"/>
      <c r="D77" s="41"/>
      <c r="E77" s="41"/>
      <c r="F77" s="41"/>
      <c r="G77" s="41"/>
      <c r="H77" s="41"/>
      <c r="I77" s="105"/>
      <c r="J77" s="105"/>
      <c r="K77" s="41"/>
      <c r="L77" s="41"/>
      <c r="M77" s="28"/>
    </row>
    <row r="81" spans="2:47" s="1" customFormat="1" ht="6.95" customHeight="1" x14ac:dyDescent="0.2">
      <c r="B81" s="42"/>
      <c r="C81" s="43"/>
      <c r="D81" s="43"/>
      <c r="E81" s="43"/>
      <c r="F81" s="43"/>
      <c r="G81" s="43"/>
      <c r="H81" s="43"/>
      <c r="I81" s="106"/>
      <c r="J81" s="106"/>
      <c r="K81" s="43"/>
      <c r="L81" s="43"/>
      <c r="M81" s="28"/>
    </row>
    <row r="82" spans="2:47" s="1" customFormat="1" ht="24.95" customHeight="1" x14ac:dyDescent="0.2">
      <c r="B82" s="28"/>
      <c r="C82" s="18" t="s">
        <v>93</v>
      </c>
      <c r="I82" s="83"/>
      <c r="J82" s="83"/>
      <c r="M82" s="28"/>
    </row>
    <row r="83" spans="2:47" s="1" customFormat="1" ht="6.95" customHeight="1" x14ac:dyDescent="0.2">
      <c r="B83" s="28"/>
      <c r="I83" s="83"/>
      <c r="J83" s="83"/>
      <c r="M83" s="28"/>
    </row>
    <row r="84" spans="2:47" s="1" customFormat="1" ht="12" customHeight="1" x14ac:dyDescent="0.2">
      <c r="B84" s="28"/>
      <c r="C84" s="24" t="s">
        <v>17</v>
      </c>
      <c r="E84" s="1" t="str">
        <f>E7</f>
        <v>Domov Iris, příspěvková organizace</v>
      </c>
      <c r="I84" s="83"/>
      <c r="J84" s="83"/>
      <c r="M84" s="28"/>
    </row>
    <row r="85" spans="2:47" s="1" customFormat="1" ht="16.5" customHeight="1" x14ac:dyDescent="0.2">
      <c r="B85" s="28"/>
      <c r="E85" s="227"/>
      <c r="F85" s="228"/>
      <c r="G85" s="228"/>
      <c r="H85" s="228"/>
      <c r="I85" s="83"/>
      <c r="J85" s="83"/>
      <c r="M85" s="28"/>
    </row>
    <row r="86" spans="2:47" s="1" customFormat="1" ht="12" customHeight="1" x14ac:dyDescent="0.2">
      <c r="B86" s="28"/>
      <c r="C86" s="24" t="s">
        <v>90</v>
      </c>
      <c r="I86" s="83"/>
      <c r="J86" s="83"/>
      <c r="M86" s="28"/>
    </row>
    <row r="87" spans="2:47" s="1" customFormat="1" ht="24.75" customHeight="1" x14ac:dyDescent="0.2">
      <c r="B87" s="28"/>
      <c r="E87" s="199" t="str">
        <f>E9</f>
        <v>Opravy vnitřních prostor 1.NP a suterénu po povodních</v>
      </c>
      <c r="F87" s="226"/>
      <c r="G87" s="226"/>
      <c r="H87" s="226"/>
      <c r="I87" s="83"/>
      <c r="J87" s="83"/>
      <c r="M87" s="28"/>
    </row>
    <row r="88" spans="2:47" s="1" customFormat="1" ht="6.95" customHeight="1" x14ac:dyDescent="0.2">
      <c r="B88" s="28"/>
      <c r="I88" s="83"/>
      <c r="J88" s="83"/>
      <c r="M88" s="28"/>
    </row>
    <row r="89" spans="2:47" s="1" customFormat="1" ht="12" customHeight="1" x14ac:dyDescent="0.2">
      <c r="B89" s="28"/>
      <c r="C89" s="24" t="s">
        <v>21</v>
      </c>
      <c r="F89" s="22" t="str">
        <f>F12</f>
        <v>Rybářská 1223/13, Ostrava - Mariánské Hory</v>
      </c>
      <c r="I89" s="84" t="s">
        <v>23</v>
      </c>
      <c r="J89" s="86"/>
      <c r="M89" s="28"/>
    </row>
    <row r="90" spans="2:47" s="1" customFormat="1" ht="6.95" customHeight="1" x14ac:dyDescent="0.2">
      <c r="B90" s="28"/>
      <c r="I90" s="83"/>
      <c r="J90" s="83"/>
      <c r="M90" s="28"/>
    </row>
    <row r="91" spans="2:47" s="1" customFormat="1" ht="15.2" customHeight="1" x14ac:dyDescent="0.2">
      <c r="B91" s="28"/>
      <c r="C91" s="24" t="s">
        <v>25</v>
      </c>
      <c r="F91" s="22" t="str">
        <f>E15</f>
        <v>Domov Iris, příspěvková organizace</v>
      </c>
      <c r="I91" s="84" t="s">
        <v>33</v>
      </c>
      <c r="J91" s="107" t="str">
        <f>E21</f>
        <v xml:space="preserve"> </v>
      </c>
      <c r="M91" s="28"/>
    </row>
    <row r="92" spans="2:47" s="1" customFormat="1" ht="15.2" customHeight="1" x14ac:dyDescent="0.2">
      <c r="B92" s="28"/>
      <c r="C92" s="24" t="s">
        <v>31</v>
      </c>
      <c r="F92" s="22" t="str">
        <f>IF(E18="","",E18)</f>
        <v>Vyplň údaj</v>
      </c>
      <c r="I92" s="84" t="s">
        <v>35</v>
      </c>
      <c r="J92" s="107" t="str">
        <f>E24</f>
        <v xml:space="preserve"> </v>
      </c>
      <c r="M92" s="28"/>
    </row>
    <row r="93" spans="2:47" s="1" customFormat="1" ht="10.35" customHeight="1" x14ac:dyDescent="0.2">
      <c r="B93" s="28"/>
      <c r="I93" s="83"/>
      <c r="J93" s="83"/>
      <c r="M93" s="28"/>
    </row>
    <row r="94" spans="2:47" s="1" customFormat="1" ht="29.25" customHeight="1" x14ac:dyDescent="0.2">
      <c r="B94" s="28"/>
      <c r="C94" s="108" t="s">
        <v>94</v>
      </c>
      <c r="D94" s="94"/>
      <c r="E94" s="94"/>
      <c r="F94" s="94"/>
      <c r="G94" s="94"/>
      <c r="H94" s="94"/>
      <c r="I94" s="109" t="s">
        <v>95</v>
      </c>
      <c r="J94" s="109" t="s">
        <v>96</v>
      </c>
      <c r="K94" s="110" t="s">
        <v>97</v>
      </c>
      <c r="L94" s="94"/>
      <c r="M94" s="28"/>
    </row>
    <row r="95" spans="2:47" s="1" customFormat="1" ht="10.35" customHeight="1" x14ac:dyDescent="0.2">
      <c r="B95" s="28"/>
      <c r="I95" s="83"/>
      <c r="J95" s="83"/>
      <c r="M95" s="28"/>
    </row>
    <row r="96" spans="2:47" s="1" customFormat="1" ht="22.9" customHeight="1" x14ac:dyDescent="0.2">
      <c r="B96" s="28"/>
      <c r="C96" s="111" t="s">
        <v>98</v>
      </c>
      <c r="I96" s="112">
        <f t="shared" ref="I96:J98" si="0">Q137</f>
        <v>0</v>
      </c>
      <c r="J96" s="112">
        <f t="shared" si="0"/>
        <v>0</v>
      </c>
      <c r="K96" s="61">
        <f>K137</f>
        <v>0</v>
      </c>
      <c r="M96" s="28"/>
      <c r="AU96" s="14" t="s">
        <v>99</v>
      </c>
    </row>
    <row r="97" spans="2:13" s="8" customFormat="1" ht="24.95" customHeight="1" x14ac:dyDescent="0.2">
      <c r="B97" s="113"/>
      <c r="D97" s="114" t="s">
        <v>100</v>
      </c>
      <c r="E97" s="115"/>
      <c r="F97" s="115"/>
      <c r="G97" s="115"/>
      <c r="H97" s="115"/>
      <c r="I97" s="116">
        <f t="shared" si="0"/>
        <v>0</v>
      </c>
      <c r="J97" s="116">
        <f t="shared" si="0"/>
        <v>0</v>
      </c>
      <c r="K97" s="117">
        <f>K138</f>
        <v>0</v>
      </c>
      <c r="M97" s="113"/>
    </row>
    <row r="98" spans="2:13" s="9" customFormat="1" ht="19.899999999999999" customHeight="1" x14ac:dyDescent="0.2">
      <c r="B98" s="118"/>
      <c r="D98" s="119" t="s">
        <v>101</v>
      </c>
      <c r="E98" s="120"/>
      <c r="F98" s="120"/>
      <c r="G98" s="120"/>
      <c r="H98" s="120"/>
      <c r="I98" s="121">
        <f t="shared" si="0"/>
        <v>0</v>
      </c>
      <c r="J98" s="121">
        <f t="shared" si="0"/>
        <v>0</v>
      </c>
      <c r="K98" s="122">
        <f>K139</f>
        <v>0</v>
      </c>
      <c r="M98" s="118"/>
    </row>
    <row r="99" spans="2:13" s="9" customFormat="1" ht="19.899999999999999" customHeight="1" x14ac:dyDescent="0.2">
      <c r="B99" s="118"/>
      <c r="D99" s="119" t="s">
        <v>102</v>
      </c>
      <c r="E99" s="120"/>
      <c r="F99" s="120"/>
      <c r="G99" s="120"/>
      <c r="H99" s="120"/>
      <c r="I99" s="121">
        <f>Q149</f>
        <v>0</v>
      </c>
      <c r="J99" s="121">
        <f>R149</f>
        <v>0</v>
      </c>
      <c r="K99" s="122">
        <f>K149</f>
        <v>0</v>
      </c>
      <c r="M99" s="118"/>
    </row>
    <row r="100" spans="2:13" s="9" customFormat="1" ht="19.899999999999999" customHeight="1" x14ac:dyDescent="0.2">
      <c r="B100" s="118"/>
      <c r="D100" s="119" t="s">
        <v>103</v>
      </c>
      <c r="E100" s="120"/>
      <c r="F100" s="120"/>
      <c r="G100" s="120"/>
      <c r="H100" s="120"/>
      <c r="I100" s="121">
        <f>Q151</f>
        <v>0</v>
      </c>
      <c r="J100" s="121">
        <f>R151</f>
        <v>0</v>
      </c>
      <c r="K100" s="122">
        <f>K151</f>
        <v>0</v>
      </c>
      <c r="M100" s="118"/>
    </row>
    <row r="101" spans="2:13" s="9" customFormat="1" ht="19.899999999999999" customHeight="1" x14ac:dyDescent="0.2">
      <c r="B101" s="118"/>
      <c r="D101" s="119" t="s">
        <v>104</v>
      </c>
      <c r="E101" s="120"/>
      <c r="F101" s="120"/>
      <c r="G101" s="120"/>
      <c r="H101" s="120"/>
      <c r="I101" s="121">
        <f>Q154</f>
        <v>0</v>
      </c>
      <c r="J101" s="121">
        <f>R154</f>
        <v>0</v>
      </c>
      <c r="K101" s="122">
        <f>K154</f>
        <v>0</v>
      </c>
      <c r="M101" s="118"/>
    </row>
    <row r="102" spans="2:13" s="9" customFormat="1" ht="19.899999999999999" customHeight="1" x14ac:dyDescent="0.2">
      <c r="B102" s="118"/>
      <c r="D102" s="119" t="s">
        <v>105</v>
      </c>
      <c r="E102" s="120"/>
      <c r="F102" s="120"/>
      <c r="G102" s="120"/>
      <c r="H102" s="120"/>
      <c r="I102" s="121">
        <f>Q159</f>
        <v>0</v>
      </c>
      <c r="J102" s="121">
        <f>R159</f>
        <v>0</v>
      </c>
      <c r="K102" s="122">
        <f>K159</f>
        <v>0</v>
      </c>
      <c r="M102" s="118"/>
    </row>
    <row r="103" spans="2:13" s="9" customFormat="1" ht="19.899999999999999" customHeight="1" x14ac:dyDescent="0.2">
      <c r="B103" s="118"/>
      <c r="D103" s="119" t="s">
        <v>106</v>
      </c>
      <c r="E103" s="120"/>
      <c r="F103" s="120"/>
      <c r="G103" s="120"/>
      <c r="H103" s="120"/>
      <c r="I103" s="121">
        <f>Q173</f>
        <v>0</v>
      </c>
      <c r="J103" s="121">
        <f>R173</f>
        <v>0</v>
      </c>
      <c r="K103" s="122">
        <f>K173</f>
        <v>0</v>
      </c>
      <c r="M103" s="118"/>
    </row>
    <row r="104" spans="2:13" s="9" customFormat="1" ht="19.899999999999999" customHeight="1" x14ac:dyDescent="0.2">
      <c r="B104" s="118"/>
      <c r="D104" s="119" t="s">
        <v>107</v>
      </c>
      <c r="E104" s="120"/>
      <c r="F104" s="120"/>
      <c r="G104" s="120"/>
      <c r="H104" s="120"/>
      <c r="I104" s="121">
        <f>Q183</f>
        <v>0</v>
      </c>
      <c r="J104" s="121">
        <f>R183</f>
        <v>0</v>
      </c>
      <c r="K104" s="122">
        <f>K183</f>
        <v>0</v>
      </c>
      <c r="M104" s="118"/>
    </row>
    <row r="105" spans="2:13" s="9" customFormat="1" ht="19.899999999999999" customHeight="1" x14ac:dyDescent="0.2">
      <c r="B105" s="118"/>
      <c r="D105" s="119" t="s">
        <v>108</v>
      </c>
      <c r="E105" s="120"/>
      <c r="F105" s="120"/>
      <c r="G105" s="120"/>
      <c r="H105" s="120"/>
      <c r="I105" s="121">
        <f>Q197</f>
        <v>0</v>
      </c>
      <c r="J105" s="121">
        <f>R197</f>
        <v>0</v>
      </c>
      <c r="K105" s="122">
        <f>K197</f>
        <v>0</v>
      </c>
      <c r="M105" s="118"/>
    </row>
    <row r="106" spans="2:13" s="9" customFormat="1" ht="19.899999999999999" customHeight="1" x14ac:dyDescent="0.2">
      <c r="B106" s="118"/>
      <c r="D106" s="119" t="s">
        <v>109</v>
      </c>
      <c r="E106" s="120"/>
      <c r="F106" s="120"/>
      <c r="G106" s="120"/>
      <c r="H106" s="120"/>
      <c r="I106" s="121">
        <f>Q210</f>
        <v>0</v>
      </c>
      <c r="J106" s="121">
        <f>R210</f>
        <v>0</v>
      </c>
      <c r="K106" s="122">
        <f>K210</f>
        <v>0</v>
      </c>
      <c r="M106" s="118"/>
    </row>
    <row r="107" spans="2:13" s="8" customFormat="1" ht="24.95" customHeight="1" x14ac:dyDescent="0.2">
      <c r="B107" s="113"/>
      <c r="D107" s="114" t="s">
        <v>110</v>
      </c>
      <c r="E107" s="115"/>
      <c r="F107" s="115"/>
      <c r="G107" s="115"/>
      <c r="H107" s="115"/>
      <c r="I107" s="116">
        <f>Q212</f>
        <v>0</v>
      </c>
      <c r="J107" s="116">
        <f>R212</f>
        <v>0</v>
      </c>
      <c r="K107" s="117">
        <f>K212</f>
        <v>0</v>
      </c>
      <c r="M107" s="113"/>
    </row>
    <row r="108" spans="2:13" s="9" customFormat="1" ht="19.899999999999999" customHeight="1" x14ac:dyDescent="0.2">
      <c r="B108" s="118"/>
      <c r="D108" s="119" t="s">
        <v>111</v>
      </c>
      <c r="E108" s="120"/>
      <c r="F108" s="120"/>
      <c r="G108" s="120"/>
      <c r="H108" s="120"/>
      <c r="I108" s="121">
        <f>Q213</f>
        <v>0</v>
      </c>
      <c r="J108" s="121">
        <f>R213</f>
        <v>0</v>
      </c>
      <c r="K108" s="122">
        <f>K213</f>
        <v>0</v>
      </c>
      <c r="M108" s="118"/>
    </row>
    <row r="109" spans="2:13" s="9" customFormat="1" ht="19.899999999999999" customHeight="1" x14ac:dyDescent="0.2">
      <c r="B109" s="118"/>
      <c r="D109" s="119" t="s">
        <v>112</v>
      </c>
      <c r="E109" s="120"/>
      <c r="F109" s="120"/>
      <c r="G109" s="120"/>
      <c r="H109" s="120"/>
      <c r="I109" s="121">
        <f>Q218</f>
        <v>0</v>
      </c>
      <c r="J109" s="121">
        <f>R218</f>
        <v>0</v>
      </c>
      <c r="K109" s="122">
        <f>K218</f>
        <v>0</v>
      </c>
      <c r="M109" s="118"/>
    </row>
    <row r="110" spans="2:13" s="9" customFormat="1" ht="19.899999999999999" customHeight="1" x14ac:dyDescent="0.2">
      <c r="B110" s="118"/>
      <c r="D110" s="119" t="s">
        <v>113</v>
      </c>
      <c r="E110" s="120"/>
      <c r="F110" s="120"/>
      <c r="G110" s="120"/>
      <c r="H110" s="120"/>
      <c r="I110" s="121">
        <f>Q220</f>
        <v>0</v>
      </c>
      <c r="J110" s="121">
        <f>R220</f>
        <v>0</v>
      </c>
      <c r="K110" s="122">
        <f>K220</f>
        <v>0</v>
      </c>
      <c r="M110" s="118"/>
    </row>
    <row r="111" spans="2:13" s="9" customFormat="1" ht="19.899999999999999" customHeight="1" x14ac:dyDescent="0.2">
      <c r="B111" s="118"/>
      <c r="D111" s="119" t="s">
        <v>114</v>
      </c>
      <c r="E111" s="120"/>
      <c r="F111" s="120"/>
      <c r="G111" s="120"/>
      <c r="H111" s="120"/>
      <c r="I111" s="121">
        <f>Q239</f>
        <v>0</v>
      </c>
      <c r="J111" s="121">
        <f>R239</f>
        <v>0</v>
      </c>
      <c r="K111" s="122">
        <f>K239</f>
        <v>0</v>
      </c>
      <c r="M111" s="118"/>
    </row>
    <row r="112" spans="2:13" s="9" customFormat="1" ht="19.899999999999999" customHeight="1" x14ac:dyDescent="0.2">
      <c r="B112" s="118"/>
      <c r="D112" s="119" t="s">
        <v>115</v>
      </c>
      <c r="E112" s="120"/>
      <c r="F112" s="120"/>
      <c r="G112" s="120"/>
      <c r="H112" s="120"/>
      <c r="I112" s="121">
        <f>Q243</f>
        <v>0</v>
      </c>
      <c r="J112" s="121">
        <f>R243</f>
        <v>0</v>
      </c>
      <c r="K112" s="122">
        <f>K243</f>
        <v>0</v>
      </c>
      <c r="M112" s="118"/>
    </row>
    <row r="113" spans="2:13" s="9" customFormat="1" ht="19.899999999999999" customHeight="1" x14ac:dyDescent="0.2">
      <c r="B113" s="118"/>
      <c r="D113" s="119" t="s">
        <v>116</v>
      </c>
      <c r="E113" s="120"/>
      <c r="F113" s="120"/>
      <c r="G113" s="120"/>
      <c r="H113" s="120"/>
      <c r="I113" s="121">
        <f>Q261</f>
        <v>0</v>
      </c>
      <c r="J113" s="121">
        <f>R261</f>
        <v>0</v>
      </c>
      <c r="K113" s="122">
        <f>K261</f>
        <v>0</v>
      </c>
      <c r="M113" s="118"/>
    </row>
    <row r="114" spans="2:13" s="9" customFormat="1" ht="19.899999999999999" customHeight="1" x14ac:dyDescent="0.2">
      <c r="B114" s="118"/>
      <c r="D114" s="119" t="s">
        <v>117</v>
      </c>
      <c r="E114" s="120"/>
      <c r="F114" s="120"/>
      <c r="G114" s="120"/>
      <c r="H114" s="120"/>
      <c r="I114" s="121">
        <f>Q285</f>
        <v>0</v>
      </c>
      <c r="J114" s="121">
        <f>R285</f>
        <v>0</v>
      </c>
      <c r="K114" s="122">
        <f>K285</f>
        <v>0</v>
      </c>
      <c r="M114" s="118"/>
    </row>
    <row r="115" spans="2:13" s="9" customFormat="1" ht="19.899999999999999" customHeight="1" x14ac:dyDescent="0.2">
      <c r="B115" s="118"/>
      <c r="D115" s="119" t="s">
        <v>118</v>
      </c>
      <c r="E115" s="120"/>
      <c r="F115" s="120"/>
      <c r="G115" s="120"/>
      <c r="H115" s="120"/>
      <c r="I115" s="121">
        <f>Q294</f>
        <v>0</v>
      </c>
      <c r="J115" s="121">
        <f>R294</f>
        <v>0</v>
      </c>
      <c r="K115" s="122">
        <f>K294</f>
        <v>0</v>
      </c>
      <c r="M115" s="118"/>
    </row>
    <row r="116" spans="2:13" s="8" customFormat="1" ht="24.95" customHeight="1" x14ac:dyDescent="0.2">
      <c r="B116" s="113"/>
      <c r="D116" s="114" t="s">
        <v>119</v>
      </c>
      <c r="E116" s="115"/>
      <c r="F116" s="115"/>
      <c r="G116" s="115"/>
      <c r="H116" s="115"/>
      <c r="I116" s="116">
        <f>Q308</f>
        <v>0</v>
      </c>
      <c r="J116" s="116">
        <f>R308</f>
        <v>0</v>
      </c>
      <c r="K116" s="117">
        <f>K308</f>
        <v>0</v>
      </c>
      <c r="M116" s="113"/>
    </row>
    <row r="117" spans="2:13" s="9" customFormat="1" ht="19.899999999999999" customHeight="1" x14ac:dyDescent="0.2">
      <c r="B117" s="118"/>
      <c r="D117" s="119" t="s">
        <v>120</v>
      </c>
      <c r="E117" s="120"/>
      <c r="F117" s="120"/>
      <c r="G117" s="120"/>
      <c r="H117" s="120"/>
      <c r="I117" s="121">
        <f>Q309</f>
        <v>0</v>
      </c>
      <c r="J117" s="121">
        <f>R309</f>
        <v>0</v>
      </c>
      <c r="K117" s="122">
        <f>K309</f>
        <v>0</v>
      </c>
      <c r="M117" s="118"/>
    </row>
    <row r="118" spans="2:13" s="1" customFormat="1" ht="21.75" customHeight="1" x14ac:dyDescent="0.2">
      <c r="B118" s="28"/>
      <c r="I118" s="83"/>
      <c r="J118" s="83"/>
      <c r="M118" s="28"/>
    </row>
    <row r="119" spans="2:13" s="1" customFormat="1" ht="6.95" customHeight="1" x14ac:dyDescent="0.2">
      <c r="B119" s="40"/>
      <c r="C119" s="41"/>
      <c r="D119" s="41"/>
      <c r="E119" s="41"/>
      <c r="F119" s="41"/>
      <c r="G119" s="41"/>
      <c r="H119" s="41"/>
      <c r="I119" s="105"/>
      <c r="J119" s="105"/>
      <c r="K119" s="41"/>
      <c r="L119" s="41"/>
      <c r="M119" s="28"/>
    </row>
    <row r="123" spans="2:13" s="1" customFormat="1" ht="6.95" customHeight="1" x14ac:dyDescent="0.2">
      <c r="B123" s="42"/>
      <c r="C123" s="43"/>
      <c r="D123" s="43"/>
      <c r="E123" s="43"/>
      <c r="F123" s="43"/>
      <c r="G123" s="43"/>
      <c r="H123" s="43"/>
      <c r="I123" s="106"/>
      <c r="J123" s="106"/>
      <c r="K123" s="43"/>
      <c r="L123" s="43"/>
      <c r="M123" s="28"/>
    </row>
    <row r="124" spans="2:13" s="1" customFormat="1" ht="24.95" customHeight="1" x14ac:dyDescent="0.2">
      <c r="B124" s="28"/>
      <c r="C124" s="18" t="s">
        <v>121</v>
      </c>
      <c r="I124" s="83"/>
      <c r="J124" s="83"/>
      <c r="M124" s="28"/>
    </row>
    <row r="125" spans="2:13" s="1" customFormat="1" ht="6.95" customHeight="1" x14ac:dyDescent="0.2">
      <c r="B125" s="28"/>
      <c r="I125" s="83"/>
      <c r="J125" s="83"/>
      <c r="M125" s="28"/>
    </row>
    <row r="126" spans="2:13" s="1" customFormat="1" ht="12" customHeight="1" x14ac:dyDescent="0.2">
      <c r="B126" s="28"/>
      <c r="C126" s="24" t="s">
        <v>17</v>
      </c>
      <c r="I126" s="83"/>
      <c r="J126" s="83"/>
      <c r="M126" s="28"/>
    </row>
    <row r="127" spans="2:13" s="1" customFormat="1" ht="16.5" customHeight="1" x14ac:dyDescent="0.2">
      <c r="B127" s="28"/>
      <c r="E127" s="227" t="str">
        <f>E7</f>
        <v>Domov Iris, příspěvková organizace</v>
      </c>
      <c r="F127" s="228"/>
      <c r="G127" s="228"/>
      <c r="H127" s="228"/>
      <c r="I127" s="83"/>
      <c r="J127" s="83"/>
      <c r="M127" s="28"/>
    </row>
    <row r="128" spans="2:13" s="1" customFormat="1" ht="12" customHeight="1" x14ac:dyDescent="0.2">
      <c r="B128" s="28"/>
      <c r="C128" s="24" t="s">
        <v>90</v>
      </c>
      <c r="I128" s="83"/>
      <c r="J128" s="83"/>
      <c r="M128" s="28"/>
    </row>
    <row r="129" spans="2:65" s="1" customFormat="1" ht="24.75" customHeight="1" x14ac:dyDescent="0.2">
      <c r="B129" s="28"/>
      <c r="E129" s="199" t="str">
        <f>E9</f>
        <v>Opravy vnitřních prostor 1.NP a suterénu po povodních</v>
      </c>
      <c r="F129" s="226"/>
      <c r="G129" s="226"/>
      <c r="H129" s="226"/>
      <c r="I129" s="83"/>
      <c r="J129" s="83"/>
      <c r="M129" s="28"/>
    </row>
    <row r="130" spans="2:65" s="1" customFormat="1" ht="6.95" customHeight="1" x14ac:dyDescent="0.2">
      <c r="B130" s="28"/>
      <c r="I130" s="83"/>
      <c r="J130" s="83"/>
      <c r="M130" s="28"/>
    </row>
    <row r="131" spans="2:65" s="1" customFormat="1" ht="12" customHeight="1" x14ac:dyDescent="0.2">
      <c r="B131" s="28"/>
      <c r="C131" s="24" t="s">
        <v>21</v>
      </c>
      <c r="F131" s="22" t="str">
        <f>F12</f>
        <v>Rybářská 1223/13, Ostrava - Mariánské Hory</v>
      </c>
      <c r="I131" s="84" t="s">
        <v>23</v>
      </c>
      <c r="J131" s="86" t="str">
        <f>IF(J12="","",J12)</f>
        <v/>
      </c>
      <c r="M131" s="28"/>
    </row>
    <row r="132" spans="2:65" s="1" customFormat="1" ht="6.95" customHeight="1" x14ac:dyDescent="0.2">
      <c r="B132" s="28"/>
      <c r="I132" s="83"/>
      <c r="J132" s="83"/>
      <c r="M132" s="28"/>
    </row>
    <row r="133" spans="2:65" s="1" customFormat="1" ht="15.2" customHeight="1" x14ac:dyDescent="0.2">
      <c r="B133" s="28"/>
      <c r="C133" s="24" t="s">
        <v>25</v>
      </c>
      <c r="F133" s="22" t="str">
        <f>E15</f>
        <v>Domov Iris, příspěvková organizace</v>
      </c>
      <c r="I133" s="84" t="s">
        <v>33</v>
      </c>
      <c r="J133" s="107" t="str">
        <f>E21</f>
        <v xml:space="preserve"> </v>
      </c>
      <c r="M133" s="28"/>
    </row>
    <row r="134" spans="2:65" s="1" customFormat="1" ht="15.2" customHeight="1" x14ac:dyDescent="0.2">
      <c r="B134" s="28"/>
      <c r="C134" s="24" t="s">
        <v>31</v>
      </c>
      <c r="F134" s="22" t="str">
        <f>IF(E18="","",E18)</f>
        <v>Vyplň údaj</v>
      </c>
      <c r="I134" s="84" t="s">
        <v>35</v>
      </c>
      <c r="J134" s="107" t="str">
        <f>E24</f>
        <v xml:space="preserve"> </v>
      </c>
      <c r="M134" s="28"/>
    </row>
    <row r="135" spans="2:65" s="1" customFormat="1" ht="10.35" customHeight="1" x14ac:dyDescent="0.2">
      <c r="B135" s="28"/>
      <c r="I135" s="83"/>
      <c r="J135" s="83"/>
      <c r="M135" s="28"/>
    </row>
    <row r="136" spans="2:65" s="10" customFormat="1" ht="29.25" customHeight="1" x14ac:dyDescent="0.2">
      <c r="B136" s="123"/>
      <c r="C136" s="124" t="s">
        <v>122</v>
      </c>
      <c r="D136" s="125" t="s">
        <v>62</v>
      </c>
      <c r="E136" s="125" t="s">
        <v>58</v>
      </c>
      <c r="F136" s="125" t="s">
        <v>59</v>
      </c>
      <c r="G136" s="125" t="s">
        <v>123</v>
      </c>
      <c r="H136" s="125" t="s">
        <v>124</v>
      </c>
      <c r="I136" s="126" t="s">
        <v>125</v>
      </c>
      <c r="J136" s="126" t="s">
        <v>126</v>
      </c>
      <c r="K136" s="127" t="s">
        <v>97</v>
      </c>
      <c r="L136" s="128" t="s">
        <v>127</v>
      </c>
      <c r="M136" s="123"/>
      <c r="N136" s="54" t="s">
        <v>1</v>
      </c>
      <c r="O136" s="55" t="s">
        <v>41</v>
      </c>
      <c r="P136" s="55" t="s">
        <v>128</v>
      </c>
      <c r="Q136" s="55" t="s">
        <v>129</v>
      </c>
      <c r="R136" s="55" t="s">
        <v>130</v>
      </c>
      <c r="S136" s="55" t="s">
        <v>131</v>
      </c>
      <c r="T136" s="55" t="s">
        <v>132</v>
      </c>
      <c r="U136" s="55" t="s">
        <v>133</v>
      </c>
      <c r="V136" s="55" t="s">
        <v>134</v>
      </c>
      <c r="W136" s="55" t="s">
        <v>135</v>
      </c>
      <c r="X136" s="56" t="s">
        <v>136</v>
      </c>
    </row>
    <row r="137" spans="2:65" s="1" customFormat="1" ht="22.9" customHeight="1" x14ac:dyDescent="0.25">
      <c r="B137" s="28"/>
      <c r="C137" s="59" t="s">
        <v>137</v>
      </c>
      <c r="I137" s="83"/>
      <c r="J137" s="83"/>
      <c r="K137" s="129">
        <f>BK137</f>
        <v>0</v>
      </c>
      <c r="M137" s="28"/>
      <c r="N137" s="57"/>
      <c r="O137" s="48"/>
      <c r="P137" s="48"/>
      <c r="Q137" s="130">
        <f>Q138+Q212+Q308</f>
        <v>0</v>
      </c>
      <c r="R137" s="130">
        <f>R138+R212+R308</f>
        <v>0</v>
      </c>
      <c r="S137" s="48"/>
      <c r="T137" s="131">
        <f>T138+T212+T308</f>
        <v>0</v>
      </c>
      <c r="U137" s="48"/>
      <c r="V137" s="131">
        <f>V138+V212+V308</f>
        <v>104.73235700000001</v>
      </c>
      <c r="W137" s="48"/>
      <c r="X137" s="132">
        <f>X138+X212+X308</f>
        <v>29.661079999999998</v>
      </c>
      <c r="AT137" s="14" t="s">
        <v>78</v>
      </c>
      <c r="AU137" s="14" t="s">
        <v>99</v>
      </c>
      <c r="BK137" s="133">
        <f>BK138+BK212+BK308</f>
        <v>0</v>
      </c>
    </row>
    <row r="138" spans="2:65" s="11" customFormat="1" ht="25.9" customHeight="1" x14ac:dyDescent="0.2">
      <c r="B138" s="134"/>
      <c r="D138" s="135" t="s">
        <v>78</v>
      </c>
      <c r="E138" s="136" t="s">
        <v>138</v>
      </c>
      <c r="F138" s="136" t="s">
        <v>139</v>
      </c>
      <c r="I138" s="137"/>
      <c r="J138" s="137"/>
      <c r="K138" s="138">
        <f>BK138</f>
        <v>0</v>
      </c>
      <c r="M138" s="134"/>
      <c r="N138" s="139"/>
      <c r="Q138" s="140">
        <f>Q139+Q149+Q151+Q154+Q159+Q173+Q183+Q197+Q210</f>
        <v>0</v>
      </c>
      <c r="R138" s="140">
        <f>R139+R149+R151+R154+R159+R173+R183+R197+R210</f>
        <v>0</v>
      </c>
      <c r="T138" s="141">
        <f>T139+T149+T151+T154+T159+T173+T183+T197+T210</f>
        <v>0</v>
      </c>
      <c r="V138" s="141">
        <f>V139+V149+V151+V154+V159+V173+V183+V197+V210</f>
        <v>92.645525000000006</v>
      </c>
      <c r="X138" s="142">
        <f>X139+X149+X151+X154+X159+X173+X183+X197+X210</f>
        <v>23.221499999999999</v>
      </c>
      <c r="AR138" s="135" t="s">
        <v>87</v>
      </c>
      <c r="AT138" s="143" t="s">
        <v>78</v>
      </c>
      <c r="AU138" s="143" t="s">
        <v>79</v>
      </c>
      <c r="AY138" s="135" t="s">
        <v>140</v>
      </c>
      <c r="BK138" s="144">
        <f>BK139+BK149+BK151+BK154+BK159+BK173+BK183+BK197+BK210</f>
        <v>0</v>
      </c>
    </row>
    <row r="139" spans="2:65" s="11" customFormat="1" ht="22.9" customHeight="1" x14ac:dyDescent="0.2">
      <c r="B139" s="134"/>
      <c r="D139" s="135" t="s">
        <v>78</v>
      </c>
      <c r="E139" s="145" t="s">
        <v>87</v>
      </c>
      <c r="F139" s="145" t="s">
        <v>141</v>
      </c>
      <c r="I139" s="137"/>
      <c r="J139" s="137"/>
      <c r="K139" s="146">
        <f>BK139</f>
        <v>0</v>
      </c>
      <c r="M139" s="134"/>
      <c r="N139" s="139"/>
      <c r="Q139" s="140">
        <f>SUM(Q140:Q148)</f>
        <v>0</v>
      </c>
      <c r="R139" s="140">
        <f>SUM(R140:R148)</f>
        <v>0</v>
      </c>
      <c r="T139" s="141">
        <f>SUM(T140:T148)</f>
        <v>0</v>
      </c>
      <c r="V139" s="141">
        <f>SUM(V140:V148)</f>
        <v>26</v>
      </c>
      <c r="X139" s="142">
        <f>SUM(X140:X148)</f>
        <v>7.08</v>
      </c>
      <c r="AR139" s="135" t="s">
        <v>87</v>
      </c>
      <c r="AT139" s="143" t="s">
        <v>78</v>
      </c>
      <c r="AU139" s="143" t="s">
        <v>87</v>
      </c>
      <c r="AY139" s="135" t="s">
        <v>140</v>
      </c>
      <c r="BK139" s="144">
        <f>SUM(BK140:BK148)</f>
        <v>0</v>
      </c>
    </row>
    <row r="140" spans="2:65" s="1" customFormat="1" ht="21.75" customHeight="1" x14ac:dyDescent="0.2">
      <c r="B140" s="147"/>
      <c r="C140" s="148" t="s">
        <v>87</v>
      </c>
      <c r="D140" s="148" t="s">
        <v>142</v>
      </c>
      <c r="E140" s="149" t="s">
        <v>143</v>
      </c>
      <c r="F140" s="150" t="s">
        <v>144</v>
      </c>
      <c r="G140" s="151" t="s">
        <v>145</v>
      </c>
      <c r="H140" s="152">
        <v>24</v>
      </c>
      <c r="I140" s="153"/>
      <c r="J140" s="153"/>
      <c r="K140" s="154">
        <f t="shared" ref="K140:K147" si="1">ROUND(P140*H140,2)</f>
        <v>0</v>
      </c>
      <c r="L140" s="155"/>
      <c r="M140" s="28"/>
      <c r="N140" s="156" t="s">
        <v>1</v>
      </c>
      <c r="O140" s="157" t="s">
        <v>43</v>
      </c>
      <c r="P140" s="158">
        <f t="shared" ref="P140:P147" si="2">I140+J140</f>
        <v>0</v>
      </c>
      <c r="Q140" s="158">
        <f t="shared" ref="Q140:Q147" si="3">ROUND(I140*H140,2)</f>
        <v>0</v>
      </c>
      <c r="R140" s="158">
        <f t="shared" ref="R140:R147" si="4">ROUND(J140*H140,2)</f>
        <v>0</v>
      </c>
      <c r="T140" s="159">
        <f t="shared" ref="T140:T147" si="5">S140*H140</f>
        <v>0</v>
      </c>
      <c r="U140" s="159">
        <v>0</v>
      </c>
      <c r="V140" s="159">
        <f t="shared" ref="V140:V147" si="6">U140*H140</f>
        <v>0</v>
      </c>
      <c r="W140" s="159">
        <v>0.29499999999999998</v>
      </c>
      <c r="X140" s="160">
        <f t="shared" ref="X140:X147" si="7">W140*H140</f>
        <v>7.08</v>
      </c>
      <c r="AR140" s="161" t="s">
        <v>146</v>
      </c>
      <c r="AT140" s="161" t="s">
        <v>142</v>
      </c>
      <c r="AU140" s="161" t="s">
        <v>147</v>
      </c>
      <c r="AY140" s="14" t="s">
        <v>140</v>
      </c>
      <c r="BE140" s="162">
        <f t="shared" ref="BE140:BE147" si="8">IF(O140="základní",K140,0)</f>
        <v>0</v>
      </c>
      <c r="BF140" s="162">
        <f t="shared" ref="BF140:BF147" si="9">IF(O140="snížená",K140,0)</f>
        <v>0</v>
      </c>
      <c r="BG140" s="162">
        <f t="shared" ref="BG140:BG147" si="10">IF(O140="zákl. přenesená",K140,0)</f>
        <v>0</v>
      </c>
      <c r="BH140" s="162">
        <f t="shared" ref="BH140:BH147" si="11">IF(O140="sníž. přenesená",K140,0)</f>
        <v>0</v>
      </c>
      <c r="BI140" s="162">
        <f t="shared" ref="BI140:BI147" si="12">IF(O140="nulová",K140,0)</f>
        <v>0</v>
      </c>
      <c r="BJ140" s="14" t="s">
        <v>147</v>
      </c>
      <c r="BK140" s="162">
        <f t="shared" ref="BK140:BK147" si="13">ROUND(P140*H140,2)</f>
        <v>0</v>
      </c>
      <c r="BL140" s="14" t="s">
        <v>146</v>
      </c>
      <c r="BM140" s="161" t="s">
        <v>148</v>
      </c>
    </row>
    <row r="141" spans="2:65" s="1" customFormat="1" ht="21.75" customHeight="1" x14ac:dyDescent="0.2">
      <c r="B141" s="147"/>
      <c r="C141" s="148" t="s">
        <v>147</v>
      </c>
      <c r="D141" s="148" t="s">
        <v>142</v>
      </c>
      <c r="E141" s="149" t="s">
        <v>149</v>
      </c>
      <c r="F141" s="150" t="s">
        <v>150</v>
      </c>
      <c r="G141" s="151" t="s">
        <v>151</v>
      </c>
      <c r="H141" s="152">
        <v>14.5</v>
      </c>
      <c r="I141" s="153"/>
      <c r="J141" s="153"/>
      <c r="K141" s="154">
        <f t="shared" si="1"/>
        <v>0</v>
      </c>
      <c r="L141" s="155"/>
      <c r="M141" s="28"/>
      <c r="N141" s="156" t="s">
        <v>1</v>
      </c>
      <c r="O141" s="157" t="s">
        <v>43</v>
      </c>
      <c r="P141" s="158">
        <f t="shared" si="2"/>
        <v>0</v>
      </c>
      <c r="Q141" s="158">
        <f t="shared" si="3"/>
        <v>0</v>
      </c>
      <c r="R141" s="158">
        <f t="shared" si="4"/>
        <v>0</v>
      </c>
      <c r="T141" s="159">
        <f t="shared" si="5"/>
        <v>0</v>
      </c>
      <c r="U141" s="159">
        <v>0</v>
      </c>
      <c r="V141" s="159">
        <f t="shared" si="6"/>
        <v>0</v>
      </c>
      <c r="W141" s="159">
        <v>0</v>
      </c>
      <c r="X141" s="160">
        <f t="shared" si="7"/>
        <v>0</v>
      </c>
      <c r="AR141" s="161" t="s">
        <v>146</v>
      </c>
      <c r="AT141" s="161" t="s">
        <v>142</v>
      </c>
      <c r="AU141" s="161" t="s">
        <v>147</v>
      </c>
      <c r="AY141" s="14" t="s">
        <v>140</v>
      </c>
      <c r="BE141" s="162">
        <f t="shared" si="8"/>
        <v>0</v>
      </c>
      <c r="BF141" s="162">
        <f t="shared" si="9"/>
        <v>0</v>
      </c>
      <c r="BG141" s="162">
        <f t="shared" si="10"/>
        <v>0</v>
      </c>
      <c r="BH141" s="162">
        <f t="shared" si="11"/>
        <v>0</v>
      </c>
      <c r="BI141" s="162">
        <f t="shared" si="12"/>
        <v>0</v>
      </c>
      <c r="BJ141" s="14" t="s">
        <v>147</v>
      </c>
      <c r="BK141" s="162">
        <f t="shared" si="13"/>
        <v>0</v>
      </c>
      <c r="BL141" s="14" t="s">
        <v>146</v>
      </c>
      <c r="BM141" s="161" t="s">
        <v>152</v>
      </c>
    </row>
    <row r="142" spans="2:65" s="1" customFormat="1" ht="33" customHeight="1" x14ac:dyDescent="0.2">
      <c r="B142" s="147"/>
      <c r="C142" s="148" t="s">
        <v>153</v>
      </c>
      <c r="D142" s="148" t="s">
        <v>142</v>
      </c>
      <c r="E142" s="149" t="s">
        <v>154</v>
      </c>
      <c r="F142" s="150" t="s">
        <v>155</v>
      </c>
      <c r="G142" s="151" t="s">
        <v>151</v>
      </c>
      <c r="H142" s="152">
        <v>14.5</v>
      </c>
      <c r="I142" s="153"/>
      <c r="J142" s="153"/>
      <c r="K142" s="154">
        <f t="shared" si="1"/>
        <v>0</v>
      </c>
      <c r="L142" s="155"/>
      <c r="M142" s="28"/>
      <c r="N142" s="156" t="s">
        <v>1</v>
      </c>
      <c r="O142" s="157" t="s">
        <v>43</v>
      </c>
      <c r="P142" s="158">
        <f t="shared" si="2"/>
        <v>0</v>
      </c>
      <c r="Q142" s="158">
        <f t="shared" si="3"/>
        <v>0</v>
      </c>
      <c r="R142" s="158">
        <f t="shared" si="4"/>
        <v>0</v>
      </c>
      <c r="T142" s="159">
        <f t="shared" si="5"/>
        <v>0</v>
      </c>
      <c r="U142" s="159">
        <v>0</v>
      </c>
      <c r="V142" s="159">
        <f t="shared" si="6"/>
        <v>0</v>
      </c>
      <c r="W142" s="159">
        <v>0</v>
      </c>
      <c r="X142" s="160">
        <f t="shared" si="7"/>
        <v>0</v>
      </c>
      <c r="AR142" s="161" t="s">
        <v>146</v>
      </c>
      <c r="AT142" s="161" t="s">
        <v>142</v>
      </c>
      <c r="AU142" s="161" t="s">
        <v>147</v>
      </c>
      <c r="AY142" s="14" t="s">
        <v>140</v>
      </c>
      <c r="BE142" s="162">
        <f t="shared" si="8"/>
        <v>0</v>
      </c>
      <c r="BF142" s="162">
        <f t="shared" si="9"/>
        <v>0</v>
      </c>
      <c r="BG142" s="162">
        <f t="shared" si="10"/>
        <v>0</v>
      </c>
      <c r="BH142" s="162">
        <f t="shared" si="11"/>
        <v>0</v>
      </c>
      <c r="BI142" s="162">
        <f t="shared" si="12"/>
        <v>0</v>
      </c>
      <c r="BJ142" s="14" t="s">
        <v>147</v>
      </c>
      <c r="BK142" s="162">
        <f t="shared" si="13"/>
        <v>0</v>
      </c>
      <c r="BL142" s="14" t="s">
        <v>146</v>
      </c>
      <c r="BM142" s="161" t="s">
        <v>156</v>
      </c>
    </row>
    <row r="143" spans="2:65" s="1" customFormat="1" ht="33" customHeight="1" x14ac:dyDescent="0.2">
      <c r="B143" s="147"/>
      <c r="C143" s="148" t="s">
        <v>146</v>
      </c>
      <c r="D143" s="148" t="s">
        <v>142</v>
      </c>
      <c r="E143" s="149" t="s">
        <v>157</v>
      </c>
      <c r="F143" s="150" t="s">
        <v>158</v>
      </c>
      <c r="G143" s="151" t="s">
        <v>151</v>
      </c>
      <c r="H143" s="152">
        <v>14.5</v>
      </c>
      <c r="I143" s="153"/>
      <c r="J143" s="153"/>
      <c r="K143" s="154">
        <f t="shared" si="1"/>
        <v>0</v>
      </c>
      <c r="L143" s="155"/>
      <c r="M143" s="28"/>
      <c r="N143" s="156" t="s">
        <v>1</v>
      </c>
      <c r="O143" s="157" t="s">
        <v>43</v>
      </c>
      <c r="P143" s="158">
        <f t="shared" si="2"/>
        <v>0</v>
      </c>
      <c r="Q143" s="158">
        <f t="shared" si="3"/>
        <v>0</v>
      </c>
      <c r="R143" s="158">
        <f t="shared" si="4"/>
        <v>0</v>
      </c>
      <c r="T143" s="159">
        <f t="shared" si="5"/>
        <v>0</v>
      </c>
      <c r="U143" s="159">
        <v>0</v>
      </c>
      <c r="V143" s="159">
        <f t="shared" si="6"/>
        <v>0</v>
      </c>
      <c r="W143" s="159">
        <v>0</v>
      </c>
      <c r="X143" s="160">
        <f t="shared" si="7"/>
        <v>0</v>
      </c>
      <c r="AR143" s="161" t="s">
        <v>146</v>
      </c>
      <c r="AT143" s="161" t="s">
        <v>142</v>
      </c>
      <c r="AU143" s="161" t="s">
        <v>147</v>
      </c>
      <c r="AY143" s="14" t="s">
        <v>140</v>
      </c>
      <c r="BE143" s="162">
        <f t="shared" si="8"/>
        <v>0</v>
      </c>
      <c r="BF143" s="162">
        <f t="shared" si="9"/>
        <v>0</v>
      </c>
      <c r="BG143" s="162">
        <f t="shared" si="10"/>
        <v>0</v>
      </c>
      <c r="BH143" s="162">
        <f t="shared" si="11"/>
        <v>0</v>
      </c>
      <c r="BI143" s="162">
        <f t="shared" si="12"/>
        <v>0</v>
      </c>
      <c r="BJ143" s="14" t="s">
        <v>147</v>
      </c>
      <c r="BK143" s="162">
        <f t="shared" si="13"/>
        <v>0</v>
      </c>
      <c r="BL143" s="14" t="s">
        <v>146</v>
      </c>
      <c r="BM143" s="161" t="s">
        <v>159</v>
      </c>
    </row>
    <row r="144" spans="2:65" s="1" customFormat="1" ht="21.75" customHeight="1" x14ac:dyDescent="0.2">
      <c r="B144" s="147"/>
      <c r="C144" s="148" t="s">
        <v>160</v>
      </c>
      <c r="D144" s="148" t="s">
        <v>142</v>
      </c>
      <c r="E144" s="149" t="s">
        <v>161</v>
      </c>
      <c r="F144" s="150" t="s">
        <v>162</v>
      </c>
      <c r="G144" s="151" t="s">
        <v>151</v>
      </c>
      <c r="H144" s="152">
        <v>14.5</v>
      </c>
      <c r="I144" s="153"/>
      <c r="J144" s="153"/>
      <c r="K144" s="154">
        <f t="shared" si="1"/>
        <v>0</v>
      </c>
      <c r="L144" s="155"/>
      <c r="M144" s="28"/>
      <c r="N144" s="156" t="s">
        <v>1</v>
      </c>
      <c r="O144" s="157" t="s">
        <v>43</v>
      </c>
      <c r="P144" s="158">
        <f t="shared" si="2"/>
        <v>0</v>
      </c>
      <c r="Q144" s="158">
        <f t="shared" si="3"/>
        <v>0</v>
      </c>
      <c r="R144" s="158">
        <f t="shared" si="4"/>
        <v>0</v>
      </c>
      <c r="T144" s="159">
        <f t="shared" si="5"/>
        <v>0</v>
      </c>
      <c r="U144" s="159">
        <v>0</v>
      </c>
      <c r="V144" s="159">
        <f t="shared" si="6"/>
        <v>0</v>
      </c>
      <c r="W144" s="159">
        <v>0</v>
      </c>
      <c r="X144" s="160">
        <f t="shared" si="7"/>
        <v>0</v>
      </c>
      <c r="AR144" s="161" t="s">
        <v>146</v>
      </c>
      <c r="AT144" s="161" t="s">
        <v>142</v>
      </c>
      <c r="AU144" s="161" t="s">
        <v>147</v>
      </c>
      <c r="AY144" s="14" t="s">
        <v>140</v>
      </c>
      <c r="BE144" s="162">
        <f t="shared" si="8"/>
        <v>0</v>
      </c>
      <c r="BF144" s="162">
        <f t="shared" si="9"/>
        <v>0</v>
      </c>
      <c r="BG144" s="162">
        <f t="shared" si="10"/>
        <v>0</v>
      </c>
      <c r="BH144" s="162">
        <f t="shared" si="11"/>
        <v>0</v>
      </c>
      <c r="BI144" s="162">
        <f t="shared" si="12"/>
        <v>0</v>
      </c>
      <c r="BJ144" s="14" t="s">
        <v>147</v>
      </c>
      <c r="BK144" s="162">
        <f t="shared" si="13"/>
        <v>0</v>
      </c>
      <c r="BL144" s="14" t="s">
        <v>146</v>
      </c>
      <c r="BM144" s="161" t="s">
        <v>163</v>
      </c>
    </row>
    <row r="145" spans="2:65" s="1" customFormat="1" ht="21.75" customHeight="1" x14ac:dyDescent="0.2">
      <c r="B145" s="147"/>
      <c r="C145" s="148" t="s">
        <v>164</v>
      </c>
      <c r="D145" s="148" t="s">
        <v>142</v>
      </c>
      <c r="E145" s="149" t="s">
        <v>165</v>
      </c>
      <c r="F145" s="150" t="s">
        <v>166</v>
      </c>
      <c r="G145" s="151" t="s">
        <v>167</v>
      </c>
      <c r="H145" s="152">
        <v>14.5</v>
      </c>
      <c r="I145" s="153"/>
      <c r="J145" s="153"/>
      <c r="K145" s="154">
        <f t="shared" si="1"/>
        <v>0</v>
      </c>
      <c r="L145" s="155"/>
      <c r="M145" s="28"/>
      <c r="N145" s="156" t="s">
        <v>1</v>
      </c>
      <c r="O145" s="157" t="s">
        <v>43</v>
      </c>
      <c r="P145" s="158">
        <f t="shared" si="2"/>
        <v>0</v>
      </c>
      <c r="Q145" s="158">
        <f t="shared" si="3"/>
        <v>0</v>
      </c>
      <c r="R145" s="158">
        <f t="shared" si="4"/>
        <v>0</v>
      </c>
      <c r="T145" s="159">
        <f t="shared" si="5"/>
        <v>0</v>
      </c>
      <c r="U145" s="159">
        <v>0</v>
      </c>
      <c r="V145" s="159">
        <f t="shared" si="6"/>
        <v>0</v>
      </c>
      <c r="W145" s="159">
        <v>0</v>
      </c>
      <c r="X145" s="160">
        <f t="shared" si="7"/>
        <v>0</v>
      </c>
      <c r="AR145" s="161" t="s">
        <v>146</v>
      </c>
      <c r="AT145" s="161" t="s">
        <v>142</v>
      </c>
      <c r="AU145" s="161" t="s">
        <v>147</v>
      </c>
      <c r="AY145" s="14" t="s">
        <v>140</v>
      </c>
      <c r="BE145" s="162">
        <f t="shared" si="8"/>
        <v>0</v>
      </c>
      <c r="BF145" s="162">
        <f t="shared" si="9"/>
        <v>0</v>
      </c>
      <c r="BG145" s="162">
        <f t="shared" si="10"/>
        <v>0</v>
      </c>
      <c r="BH145" s="162">
        <f t="shared" si="11"/>
        <v>0</v>
      </c>
      <c r="BI145" s="162">
        <f t="shared" si="12"/>
        <v>0</v>
      </c>
      <c r="BJ145" s="14" t="s">
        <v>147</v>
      </c>
      <c r="BK145" s="162">
        <f t="shared" si="13"/>
        <v>0</v>
      </c>
      <c r="BL145" s="14" t="s">
        <v>146</v>
      </c>
      <c r="BM145" s="161" t="s">
        <v>168</v>
      </c>
    </row>
    <row r="146" spans="2:65" s="1" customFormat="1" ht="21.75" customHeight="1" x14ac:dyDescent="0.2">
      <c r="B146" s="147"/>
      <c r="C146" s="148" t="s">
        <v>169</v>
      </c>
      <c r="D146" s="148" t="s">
        <v>142</v>
      </c>
      <c r="E146" s="149" t="s">
        <v>170</v>
      </c>
      <c r="F146" s="150" t="s">
        <v>171</v>
      </c>
      <c r="G146" s="151" t="s">
        <v>151</v>
      </c>
      <c r="H146" s="152">
        <v>13</v>
      </c>
      <c r="I146" s="153"/>
      <c r="J146" s="153"/>
      <c r="K146" s="154">
        <f t="shared" si="1"/>
        <v>0</v>
      </c>
      <c r="L146" s="155"/>
      <c r="M146" s="28"/>
      <c r="N146" s="156" t="s">
        <v>1</v>
      </c>
      <c r="O146" s="157" t="s">
        <v>43</v>
      </c>
      <c r="P146" s="158">
        <f t="shared" si="2"/>
        <v>0</v>
      </c>
      <c r="Q146" s="158">
        <f t="shared" si="3"/>
        <v>0</v>
      </c>
      <c r="R146" s="158">
        <f t="shared" si="4"/>
        <v>0</v>
      </c>
      <c r="T146" s="159">
        <f t="shared" si="5"/>
        <v>0</v>
      </c>
      <c r="U146" s="159">
        <v>0</v>
      </c>
      <c r="V146" s="159">
        <f t="shared" si="6"/>
        <v>0</v>
      </c>
      <c r="W146" s="159">
        <v>0</v>
      </c>
      <c r="X146" s="160">
        <f t="shared" si="7"/>
        <v>0</v>
      </c>
      <c r="AR146" s="161" t="s">
        <v>146</v>
      </c>
      <c r="AT146" s="161" t="s">
        <v>142</v>
      </c>
      <c r="AU146" s="161" t="s">
        <v>147</v>
      </c>
      <c r="AY146" s="14" t="s">
        <v>140</v>
      </c>
      <c r="BE146" s="162">
        <f t="shared" si="8"/>
        <v>0</v>
      </c>
      <c r="BF146" s="162">
        <f t="shared" si="9"/>
        <v>0</v>
      </c>
      <c r="BG146" s="162">
        <f t="shared" si="10"/>
        <v>0</v>
      </c>
      <c r="BH146" s="162">
        <f t="shared" si="11"/>
        <v>0</v>
      </c>
      <c r="BI146" s="162">
        <f t="shared" si="12"/>
        <v>0</v>
      </c>
      <c r="BJ146" s="14" t="s">
        <v>147</v>
      </c>
      <c r="BK146" s="162">
        <f t="shared" si="13"/>
        <v>0</v>
      </c>
      <c r="BL146" s="14" t="s">
        <v>146</v>
      </c>
      <c r="BM146" s="161" t="s">
        <v>172</v>
      </c>
    </row>
    <row r="147" spans="2:65" s="1" customFormat="1" ht="16.5" customHeight="1" x14ac:dyDescent="0.2">
      <c r="B147" s="147"/>
      <c r="C147" s="163" t="s">
        <v>173</v>
      </c>
      <c r="D147" s="163" t="s">
        <v>174</v>
      </c>
      <c r="E147" s="164" t="s">
        <v>175</v>
      </c>
      <c r="F147" s="165" t="s">
        <v>176</v>
      </c>
      <c r="G147" s="166" t="s">
        <v>167</v>
      </c>
      <c r="H147" s="167">
        <v>26</v>
      </c>
      <c r="I147" s="168"/>
      <c r="J147" s="169"/>
      <c r="K147" s="170">
        <f t="shared" si="1"/>
        <v>0</v>
      </c>
      <c r="L147" s="169"/>
      <c r="M147" s="171"/>
      <c r="N147" s="172" t="s">
        <v>1</v>
      </c>
      <c r="O147" s="157" t="s">
        <v>43</v>
      </c>
      <c r="P147" s="158">
        <f t="shared" si="2"/>
        <v>0</v>
      </c>
      <c r="Q147" s="158">
        <f t="shared" si="3"/>
        <v>0</v>
      </c>
      <c r="R147" s="158">
        <f t="shared" si="4"/>
        <v>0</v>
      </c>
      <c r="T147" s="159">
        <f t="shared" si="5"/>
        <v>0</v>
      </c>
      <c r="U147" s="159">
        <v>1</v>
      </c>
      <c r="V147" s="159">
        <f t="shared" si="6"/>
        <v>26</v>
      </c>
      <c r="W147" s="159">
        <v>0</v>
      </c>
      <c r="X147" s="160">
        <f t="shared" si="7"/>
        <v>0</v>
      </c>
      <c r="AR147" s="161" t="s">
        <v>173</v>
      </c>
      <c r="AT147" s="161" t="s">
        <v>174</v>
      </c>
      <c r="AU147" s="161" t="s">
        <v>147</v>
      </c>
      <c r="AY147" s="14" t="s">
        <v>140</v>
      </c>
      <c r="BE147" s="162">
        <f t="shared" si="8"/>
        <v>0</v>
      </c>
      <c r="BF147" s="162">
        <f t="shared" si="9"/>
        <v>0</v>
      </c>
      <c r="BG147" s="162">
        <f t="shared" si="10"/>
        <v>0</v>
      </c>
      <c r="BH147" s="162">
        <f t="shared" si="11"/>
        <v>0</v>
      </c>
      <c r="BI147" s="162">
        <f t="shared" si="12"/>
        <v>0</v>
      </c>
      <c r="BJ147" s="14" t="s">
        <v>147</v>
      </c>
      <c r="BK147" s="162">
        <f t="shared" si="13"/>
        <v>0</v>
      </c>
      <c r="BL147" s="14" t="s">
        <v>146</v>
      </c>
      <c r="BM147" s="161" t="s">
        <v>177</v>
      </c>
    </row>
    <row r="148" spans="2:65" s="12" customFormat="1" x14ac:dyDescent="0.2">
      <c r="B148" s="173"/>
      <c r="D148" s="174" t="s">
        <v>178</v>
      </c>
      <c r="F148" s="175" t="s">
        <v>179</v>
      </c>
      <c r="H148" s="176">
        <v>26</v>
      </c>
      <c r="I148" s="177"/>
      <c r="J148" s="177"/>
      <c r="M148" s="173"/>
      <c r="N148" s="178"/>
      <c r="X148" s="179"/>
      <c r="AT148" s="180" t="s">
        <v>178</v>
      </c>
      <c r="AU148" s="180" t="s">
        <v>147</v>
      </c>
      <c r="AV148" s="12" t="s">
        <v>147</v>
      </c>
      <c r="AW148" s="12" t="s">
        <v>3</v>
      </c>
      <c r="AX148" s="12" t="s">
        <v>87</v>
      </c>
      <c r="AY148" s="180" t="s">
        <v>140</v>
      </c>
    </row>
    <row r="149" spans="2:65" s="11" customFormat="1" ht="22.9" customHeight="1" x14ac:dyDescent="0.2">
      <c r="B149" s="134"/>
      <c r="D149" s="135" t="s">
        <v>78</v>
      </c>
      <c r="E149" s="145" t="s">
        <v>147</v>
      </c>
      <c r="F149" s="145" t="s">
        <v>180</v>
      </c>
      <c r="I149" s="137"/>
      <c r="J149" s="137"/>
      <c r="K149" s="146">
        <f>BK149</f>
        <v>0</v>
      </c>
      <c r="M149" s="134"/>
      <c r="N149" s="139"/>
      <c r="Q149" s="140">
        <f>Q150</f>
        <v>0</v>
      </c>
      <c r="R149" s="140">
        <f>R150</f>
        <v>0</v>
      </c>
      <c r="T149" s="141">
        <f>T150</f>
        <v>0</v>
      </c>
      <c r="V149" s="141">
        <f>V150</f>
        <v>8.3223000000000003</v>
      </c>
      <c r="X149" s="142">
        <f>X150</f>
        <v>0</v>
      </c>
      <c r="AR149" s="135" t="s">
        <v>87</v>
      </c>
      <c r="AT149" s="143" t="s">
        <v>78</v>
      </c>
      <c r="AU149" s="143" t="s">
        <v>87</v>
      </c>
      <c r="AY149" s="135" t="s">
        <v>140</v>
      </c>
      <c r="BK149" s="144">
        <f>BK150</f>
        <v>0</v>
      </c>
    </row>
    <row r="150" spans="2:65" s="1" customFormat="1" ht="33" customHeight="1" x14ac:dyDescent="0.2">
      <c r="B150" s="147"/>
      <c r="C150" s="148" t="s">
        <v>181</v>
      </c>
      <c r="D150" s="148" t="s">
        <v>142</v>
      </c>
      <c r="E150" s="149" t="s">
        <v>182</v>
      </c>
      <c r="F150" s="150" t="s">
        <v>183</v>
      </c>
      <c r="G150" s="151" t="s">
        <v>184</v>
      </c>
      <c r="H150" s="152">
        <v>35</v>
      </c>
      <c r="I150" s="153"/>
      <c r="J150" s="153"/>
      <c r="K150" s="154">
        <f>ROUND(P150*H150,2)</f>
        <v>0</v>
      </c>
      <c r="L150" s="155"/>
      <c r="M150" s="28"/>
      <c r="N150" s="156" t="s">
        <v>1</v>
      </c>
      <c r="O150" s="157" t="s">
        <v>43</v>
      </c>
      <c r="P150" s="158">
        <f>I150+J150</f>
        <v>0</v>
      </c>
      <c r="Q150" s="158">
        <f>ROUND(I150*H150,2)</f>
        <v>0</v>
      </c>
      <c r="R150" s="158">
        <f>ROUND(J150*H150,2)</f>
        <v>0</v>
      </c>
      <c r="T150" s="159">
        <f>S150*H150</f>
        <v>0</v>
      </c>
      <c r="U150" s="159">
        <v>0.23777999999999999</v>
      </c>
      <c r="V150" s="159">
        <f>U150*H150</f>
        <v>8.3223000000000003</v>
      </c>
      <c r="W150" s="159">
        <v>0</v>
      </c>
      <c r="X150" s="160">
        <f>W150*H150</f>
        <v>0</v>
      </c>
      <c r="AR150" s="161" t="s">
        <v>146</v>
      </c>
      <c r="AT150" s="161" t="s">
        <v>142</v>
      </c>
      <c r="AU150" s="161" t="s">
        <v>147</v>
      </c>
      <c r="AY150" s="14" t="s">
        <v>140</v>
      </c>
      <c r="BE150" s="162">
        <f>IF(O150="základní",K150,0)</f>
        <v>0</v>
      </c>
      <c r="BF150" s="162">
        <f>IF(O150="snížená",K150,0)</f>
        <v>0</v>
      </c>
      <c r="BG150" s="162">
        <f>IF(O150="zákl. přenesená",K150,0)</f>
        <v>0</v>
      </c>
      <c r="BH150" s="162">
        <f>IF(O150="sníž. přenesená",K150,0)</f>
        <v>0</v>
      </c>
      <c r="BI150" s="162">
        <f>IF(O150="nulová",K150,0)</f>
        <v>0</v>
      </c>
      <c r="BJ150" s="14" t="s">
        <v>147</v>
      </c>
      <c r="BK150" s="162">
        <f>ROUND(P150*H150,2)</f>
        <v>0</v>
      </c>
      <c r="BL150" s="14" t="s">
        <v>146</v>
      </c>
      <c r="BM150" s="161" t="s">
        <v>185</v>
      </c>
    </row>
    <row r="151" spans="2:65" s="11" customFormat="1" ht="22.9" customHeight="1" x14ac:dyDescent="0.2">
      <c r="B151" s="134"/>
      <c r="D151" s="135" t="s">
        <v>78</v>
      </c>
      <c r="E151" s="145" t="s">
        <v>153</v>
      </c>
      <c r="F151" s="145" t="s">
        <v>186</v>
      </c>
      <c r="I151" s="137"/>
      <c r="J151" s="137"/>
      <c r="K151" s="146">
        <f>BK151</f>
        <v>0</v>
      </c>
      <c r="M151" s="134"/>
      <c r="N151" s="139"/>
      <c r="Q151" s="140">
        <f>SUM(Q152:Q153)</f>
        <v>0</v>
      </c>
      <c r="R151" s="140">
        <f>SUM(R152:R153)</f>
        <v>0</v>
      </c>
      <c r="T151" s="141">
        <f>SUM(T152:T153)</f>
        <v>0</v>
      </c>
      <c r="V151" s="141">
        <f>SUM(V152:V153)</f>
        <v>3.1699899999999999</v>
      </c>
      <c r="X151" s="142">
        <f>SUM(X152:X153)</f>
        <v>1.8000000000000002E-3</v>
      </c>
      <c r="AR151" s="135" t="s">
        <v>87</v>
      </c>
      <c r="AT151" s="143" t="s">
        <v>78</v>
      </c>
      <c r="AU151" s="143" t="s">
        <v>87</v>
      </c>
      <c r="AY151" s="135" t="s">
        <v>140</v>
      </c>
      <c r="BK151" s="144">
        <f>SUM(BK152:BK153)</f>
        <v>0</v>
      </c>
    </row>
    <row r="152" spans="2:65" s="1" customFormat="1" ht="21.75" customHeight="1" x14ac:dyDescent="0.2">
      <c r="B152" s="147"/>
      <c r="C152" s="148" t="s">
        <v>187</v>
      </c>
      <c r="D152" s="148" t="s">
        <v>142</v>
      </c>
      <c r="E152" s="149" t="s">
        <v>188</v>
      </c>
      <c r="F152" s="150" t="s">
        <v>189</v>
      </c>
      <c r="G152" s="151" t="s">
        <v>184</v>
      </c>
      <c r="H152" s="152">
        <v>45</v>
      </c>
      <c r="I152" s="153"/>
      <c r="J152" s="153"/>
      <c r="K152" s="154">
        <f>ROUND(P152*H152,2)</f>
        <v>0</v>
      </c>
      <c r="L152" s="155"/>
      <c r="M152" s="28"/>
      <c r="N152" s="156" t="s">
        <v>1</v>
      </c>
      <c r="O152" s="157" t="s">
        <v>43</v>
      </c>
      <c r="P152" s="158">
        <f>I152+J152</f>
        <v>0</v>
      </c>
      <c r="Q152" s="158">
        <f>ROUND(I152*H152,2)</f>
        <v>0</v>
      </c>
      <c r="R152" s="158">
        <f>ROUND(J152*H152,2)</f>
        <v>0</v>
      </c>
      <c r="T152" s="159">
        <f>S152*H152</f>
        <v>0</v>
      </c>
      <c r="U152" s="159">
        <v>8.1999999999999998E-4</v>
      </c>
      <c r="V152" s="159">
        <f>U152*H152</f>
        <v>3.6900000000000002E-2</v>
      </c>
      <c r="W152" s="159">
        <v>4.0000000000000003E-5</v>
      </c>
      <c r="X152" s="160">
        <f>W152*H152</f>
        <v>1.8000000000000002E-3</v>
      </c>
      <c r="AR152" s="161" t="s">
        <v>146</v>
      </c>
      <c r="AT152" s="161" t="s">
        <v>142</v>
      </c>
      <c r="AU152" s="161" t="s">
        <v>147</v>
      </c>
      <c r="AY152" s="14" t="s">
        <v>140</v>
      </c>
      <c r="BE152" s="162">
        <f>IF(O152="základní",K152,0)</f>
        <v>0</v>
      </c>
      <c r="BF152" s="162">
        <f>IF(O152="snížená",K152,0)</f>
        <v>0</v>
      </c>
      <c r="BG152" s="162">
        <f>IF(O152="zákl. přenesená",K152,0)</f>
        <v>0</v>
      </c>
      <c r="BH152" s="162">
        <f>IF(O152="sníž. přenesená",K152,0)</f>
        <v>0</v>
      </c>
      <c r="BI152" s="162">
        <f>IF(O152="nulová",K152,0)</f>
        <v>0</v>
      </c>
      <c r="BJ152" s="14" t="s">
        <v>147</v>
      </c>
      <c r="BK152" s="162">
        <f>ROUND(P152*H152,2)</f>
        <v>0</v>
      </c>
      <c r="BL152" s="14" t="s">
        <v>146</v>
      </c>
      <c r="BM152" s="161" t="s">
        <v>190</v>
      </c>
    </row>
    <row r="153" spans="2:65" s="1" customFormat="1" ht="21.75" customHeight="1" x14ac:dyDescent="0.2">
      <c r="B153" s="147"/>
      <c r="C153" s="148" t="s">
        <v>191</v>
      </c>
      <c r="D153" s="148" t="s">
        <v>142</v>
      </c>
      <c r="E153" s="149" t="s">
        <v>192</v>
      </c>
      <c r="F153" s="150" t="s">
        <v>193</v>
      </c>
      <c r="G153" s="151" t="s">
        <v>145</v>
      </c>
      <c r="H153" s="152">
        <v>25.4</v>
      </c>
      <c r="I153" s="153"/>
      <c r="J153" s="153"/>
      <c r="K153" s="154">
        <f>ROUND(P153*H153,2)</f>
        <v>0</v>
      </c>
      <c r="L153" s="155"/>
      <c r="M153" s="28"/>
      <c r="N153" s="156" t="s">
        <v>1</v>
      </c>
      <c r="O153" s="157" t="s">
        <v>43</v>
      </c>
      <c r="P153" s="158">
        <f>I153+J153</f>
        <v>0</v>
      </c>
      <c r="Q153" s="158">
        <f>ROUND(I153*H153,2)</f>
        <v>0</v>
      </c>
      <c r="R153" s="158">
        <f>ROUND(J153*H153,2)</f>
        <v>0</v>
      </c>
      <c r="T153" s="159">
        <f>S153*H153</f>
        <v>0</v>
      </c>
      <c r="U153" s="159">
        <v>0.12335</v>
      </c>
      <c r="V153" s="159">
        <f>U153*H153</f>
        <v>3.1330899999999997</v>
      </c>
      <c r="W153" s="159">
        <v>0</v>
      </c>
      <c r="X153" s="160">
        <f>W153*H153</f>
        <v>0</v>
      </c>
      <c r="AR153" s="161" t="s">
        <v>146</v>
      </c>
      <c r="AT153" s="161" t="s">
        <v>142</v>
      </c>
      <c r="AU153" s="161" t="s">
        <v>147</v>
      </c>
      <c r="AY153" s="14" t="s">
        <v>140</v>
      </c>
      <c r="BE153" s="162">
        <f>IF(O153="základní",K153,0)</f>
        <v>0</v>
      </c>
      <c r="BF153" s="162">
        <f>IF(O153="snížená",K153,0)</f>
        <v>0</v>
      </c>
      <c r="BG153" s="162">
        <f>IF(O153="zákl. přenesená",K153,0)</f>
        <v>0</v>
      </c>
      <c r="BH153" s="162">
        <f>IF(O153="sníž. přenesená",K153,0)</f>
        <v>0</v>
      </c>
      <c r="BI153" s="162">
        <f>IF(O153="nulová",K153,0)</f>
        <v>0</v>
      </c>
      <c r="BJ153" s="14" t="s">
        <v>147</v>
      </c>
      <c r="BK153" s="162">
        <f>ROUND(P153*H153,2)</f>
        <v>0</v>
      </c>
      <c r="BL153" s="14" t="s">
        <v>146</v>
      </c>
      <c r="BM153" s="161" t="s">
        <v>194</v>
      </c>
    </row>
    <row r="154" spans="2:65" s="11" customFormat="1" ht="22.9" customHeight="1" x14ac:dyDescent="0.2">
      <c r="B154" s="134"/>
      <c r="D154" s="135" t="s">
        <v>78</v>
      </c>
      <c r="E154" s="145" t="s">
        <v>160</v>
      </c>
      <c r="F154" s="145" t="s">
        <v>195</v>
      </c>
      <c r="I154" s="137"/>
      <c r="J154" s="137"/>
      <c r="K154" s="146">
        <f>BK154</f>
        <v>0</v>
      </c>
      <c r="M154" s="134"/>
      <c r="N154" s="139"/>
      <c r="Q154" s="140">
        <f>SUM(Q155:Q158)</f>
        <v>0</v>
      </c>
      <c r="R154" s="140">
        <f>SUM(R155:R158)</f>
        <v>0</v>
      </c>
      <c r="T154" s="141">
        <f>SUM(T155:T158)</f>
        <v>0</v>
      </c>
      <c r="V154" s="141">
        <f>SUM(V155:V158)</f>
        <v>4.6050000000000004</v>
      </c>
      <c r="X154" s="142">
        <f>SUM(X155:X158)</f>
        <v>0</v>
      </c>
      <c r="AR154" s="135" t="s">
        <v>87</v>
      </c>
      <c r="AT154" s="143" t="s">
        <v>78</v>
      </c>
      <c r="AU154" s="143" t="s">
        <v>87</v>
      </c>
      <c r="AY154" s="135" t="s">
        <v>140</v>
      </c>
      <c r="BK154" s="144">
        <f>SUM(BK155:BK158)</f>
        <v>0</v>
      </c>
    </row>
    <row r="155" spans="2:65" s="1" customFormat="1" ht="21.75" customHeight="1" x14ac:dyDescent="0.2">
      <c r="B155" s="147"/>
      <c r="C155" s="148" t="s">
        <v>9</v>
      </c>
      <c r="D155" s="148" t="s">
        <v>142</v>
      </c>
      <c r="E155" s="149" t="s">
        <v>196</v>
      </c>
      <c r="F155" s="150" t="s">
        <v>197</v>
      </c>
      <c r="G155" s="151" t="s">
        <v>145</v>
      </c>
      <c r="H155" s="152">
        <v>36</v>
      </c>
      <c r="I155" s="153"/>
      <c r="J155" s="153"/>
      <c r="K155" s="154">
        <f>ROUND(P155*H155,2)</f>
        <v>0</v>
      </c>
      <c r="L155" s="155"/>
      <c r="M155" s="28"/>
      <c r="N155" s="156" t="s">
        <v>1</v>
      </c>
      <c r="O155" s="157" t="s">
        <v>43</v>
      </c>
      <c r="P155" s="158">
        <f>I155+J155</f>
        <v>0</v>
      </c>
      <c r="Q155" s="158">
        <f>ROUND(I155*H155,2)</f>
        <v>0</v>
      </c>
      <c r="R155" s="158">
        <f>ROUND(J155*H155,2)</f>
        <v>0</v>
      </c>
      <c r="T155" s="159">
        <f>S155*H155</f>
        <v>0</v>
      </c>
      <c r="U155" s="159">
        <v>0</v>
      </c>
      <c r="V155" s="159">
        <f>U155*H155</f>
        <v>0</v>
      </c>
      <c r="W155" s="159">
        <v>0</v>
      </c>
      <c r="X155" s="160">
        <f>W155*H155</f>
        <v>0</v>
      </c>
      <c r="AR155" s="161" t="s">
        <v>146</v>
      </c>
      <c r="AT155" s="161" t="s">
        <v>142</v>
      </c>
      <c r="AU155" s="161" t="s">
        <v>147</v>
      </c>
      <c r="AY155" s="14" t="s">
        <v>140</v>
      </c>
      <c r="BE155" s="162">
        <f>IF(O155="základní",K155,0)</f>
        <v>0</v>
      </c>
      <c r="BF155" s="162">
        <f>IF(O155="snížená",K155,0)</f>
        <v>0</v>
      </c>
      <c r="BG155" s="162">
        <f>IF(O155="zákl. přenesená",K155,0)</f>
        <v>0</v>
      </c>
      <c r="BH155" s="162">
        <f>IF(O155="sníž. přenesená",K155,0)</f>
        <v>0</v>
      </c>
      <c r="BI155" s="162">
        <f>IF(O155="nulová",K155,0)</f>
        <v>0</v>
      </c>
      <c r="BJ155" s="14" t="s">
        <v>147</v>
      </c>
      <c r="BK155" s="162">
        <f>ROUND(P155*H155,2)</f>
        <v>0</v>
      </c>
      <c r="BL155" s="14" t="s">
        <v>146</v>
      </c>
      <c r="BM155" s="161" t="s">
        <v>198</v>
      </c>
    </row>
    <row r="156" spans="2:65" s="1" customFormat="1" ht="16.5" customHeight="1" x14ac:dyDescent="0.2">
      <c r="B156" s="147"/>
      <c r="C156" s="148" t="s">
        <v>199</v>
      </c>
      <c r="D156" s="148" t="s">
        <v>142</v>
      </c>
      <c r="E156" s="149" t="s">
        <v>200</v>
      </c>
      <c r="F156" s="150" t="s">
        <v>201</v>
      </c>
      <c r="G156" s="151" t="s">
        <v>145</v>
      </c>
      <c r="H156" s="152">
        <v>36</v>
      </c>
      <c r="I156" s="153"/>
      <c r="J156" s="153"/>
      <c r="K156" s="154">
        <f>ROUND(P156*H156,2)</f>
        <v>0</v>
      </c>
      <c r="L156" s="155"/>
      <c r="M156" s="28"/>
      <c r="N156" s="156" t="s">
        <v>1</v>
      </c>
      <c r="O156" s="157" t="s">
        <v>43</v>
      </c>
      <c r="P156" s="158">
        <f>I156+J156</f>
        <v>0</v>
      </c>
      <c r="Q156" s="158">
        <f>ROUND(I156*H156,2)</f>
        <v>0</v>
      </c>
      <c r="R156" s="158">
        <f>ROUND(J156*H156,2)</f>
        <v>0</v>
      </c>
      <c r="T156" s="159">
        <f>S156*H156</f>
        <v>0</v>
      </c>
      <c r="U156" s="159">
        <v>0</v>
      </c>
      <c r="V156" s="159">
        <f>U156*H156</f>
        <v>0</v>
      </c>
      <c r="W156" s="159">
        <v>0</v>
      </c>
      <c r="X156" s="160">
        <f>W156*H156</f>
        <v>0</v>
      </c>
      <c r="AR156" s="161" t="s">
        <v>146</v>
      </c>
      <c r="AT156" s="161" t="s">
        <v>142</v>
      </c>
      <c r="AU156" s="161" t="s">
        <v>147</v>
      </c>
      <c r="AY156" s="14" t="s">
        <v>140</v>
      </c>
      <c r="BE156" s="162">
        <f>IF(O156="základní",K156,0)</f>
        <v>0</v>
      </c>
      <c r="BF156" s="162">
        <f>IF(O156="snížená",K156,0)</f>
        <v>0</v>
      </c>
      <c r="BG156" s="162">
        <f>IF(O156="zákl. přenesená",K156,0)</f>
        <v>0</v>
      </c>
      <c r="BH156" s="162">
        <f>IF(O156="sníž. přenesená",K156,0)</f>
        <v>0</v>
      </c>
      <c r="BI156" s="162">
        <f>IF(O156="nulová",K156,0)</f>
        <v>0</v>
      </c>
      <c r="BJ156" s="14" t="s">
        <v>147</v>
      </c>
      <c r="BK156" s="162">
        <f>ROUND(P156*H156,2)</f>
        <v>0</v>
      </c>
      <c r="BL156" s="14" t="s">
        <v>146</v>
      </c>
      <c r="BM156" s="161" t="s">
        <v>202</v>
      </c>
    </row>
    <row r="157" spans="2:65" s="1" customFormat="1" ht="21.75" customHeight="1" x14ac:dyDescent="0.2">
      <c r="B157" s="147"/>
      <c r="C157" s="148" t="s">
        <v>203</v>
      </c>
      <c r="D157" s="148" t="s">
        <v>142</v>
      </c>
      <c r="E157" s="149" t="s">
        <v>204</v>
      </c>
      <c r="F157" s="150" t="s">
        <v>205</v>
      </c>
      <c r="G157" s="151" t="s">
        <v>145</v>
      </c>
      <c r="H157" s="152">
        <v>36</v>
      </c>
      <c r="I157" s="153"/>
      <c r="J157" s="153"/>
      <c r="K157" s="154">
        <f>ROUND(P157*H157,2)</f>
        <v>0</v>
      </c>
      <c r="L157" s="155"/>
      <c r="M157" s="28"/>
      <c r="N157" s="156" t="s">
        <v>1</v>
      </c>
      <c r="O157" s="157" t="s">
        <v>43</v>
      </c>
      <c r="P157" s="158">
        <f>I157+J157</f>
        <v>0</v>
      </c>
      <c r="Q157" s="158">
        <f>ROUND(I157*H157,2)</f>
        <v>0</v>
      </c>
      <c r="R157" s="158">
        <f>ROUND(J157*H157,2)</f>
        <v>0</v>
      </c>
      <c r="T157" s="159">
        <f>S157*H157</f>
        <v>0</v>
      </c>
      <c r="U157" s="159">
        <v>8.4250000000000005E-2</v>
      </c>
      <c r="V157" s="159">
        <f>U157*H157</f>
        <v>3.0330000000000004</v>
      </c>
      <c r="W157" s="159">
        <v>0</v>
      </c>
      <c r="X157" s="160">
        <f>W157*H157</f>
        <v>0</v>
      </c>
      <c r="AR157" s="161" t="s">
        <v>146</v>
      </c>
      <c r="AT157" s="161" t="s">
        <v>142</v>
      </c>
      <c r="AU157" s="161" t="s">
        <v>147</v>
      </c>
      <c r="AY157" s="14" t="s">
        <v>140</v>
      </c>
      <c r="BE157" s="162">
        <f>IF(O157="základní",K157,0)</f>
        <v>0</v>
      </c>
      <c r="BF157" s="162">
        <f>IF(O157="snížená",K157,0)</f>
        <v>0</v>
      </c>
      <c r="BG157" s="162">
        <f>IF(O157="zákl. přenesená",K157,0)</f>
        <v>0</v>
      </c>
      <c r="BH157" s="162">
        <f>IF(O157="sníž. přenesená",K157,0)</f>
        <v>0</v>
      </c>
      <c r="BI157" s="162">
        <f>IF(O157="nulová",K157,0)</f>
        <v>0</v>
      </c>
      <c r="BJ157" s="14" t="s">
        <v>147</v>
      </c>
      <c r="BK157" s="162">
        <f>ROUND(P157*H157,2)</f>
        <v>0</v>
      </c>
      <c r="BL157" s="14" t="s">
        <v>146</v>
      </c>
      <c r="BM157" s="161" t="s">
        <v>206</v>
      </c>
    </row>
    <row r="158" spans="2:65" s="1" customFormat="1" ht="16.5" customHeight="1" x14ac:dyDescent="0.2">
      <c r="B158" s="147"/>
      <c r="C158" s="163" t="s">
        <v>207</v>
      </c>
      <c r="D158" s="163" t="s">
        <v>174</v>
      </c>
      <c r="E158" s="164" t="s">
        <v>208</v>
      </c>
      <c r="F158" s="165" t="s">
        <v>209</v>
      </c>
      <c r="G158" s="166" t="s">
        <v>145</v>
      </c>
      <c r="H158" s="167">
        <v>12</v>
      </c>
      <c r="I158" s="168"/>
      <c r="J158" s="169"/>
      <c r="K158" s="170">
        <f>ROUND(P158*H158,2)</f>
        <v>0</v>
      </c>
      <c r="L158" s="169"/>
      <c r="M158" s="171"/>
      <c r="N158" s="172" t="s">
        <v>1</v>
      </c>
      <c r="O158" s="157" t="s">
        <v>43</v>
      </c>
      <c r="P158" s="158">
        <f>I158+J158</f>
        <v>0</v>
      </c>
      <c r="Q158" s="158">
        <f>ROUND(I158*H158,2)</f>
        <v>0</v>
      </c>
      <c r="R158" s="158">
        <f>ROUND(J158*H158,2)</f>
        <v>0</v>
      </c>
      <c r="T158" s="159">
        <f>S158*H158</f>
        <v>0</v>
      </c>
      <c r="U158" s="159">
        <v>0.13100000000000001</v>
      </c>
      <c r="V158" s="159">
        <f>U158*H158</f>
        <v>1.5720000000000001</v>
      </c>
      <c r="W158" s="159">
        <v>0</v>
      </c>
      <c r="X158" s="160">
        <f>W158*H158</f>
        <v>0</v>
      </c>
      <c r="AR158" s="161" t="s">
        <v>173</v>
      </c>
      <c r="AT158" s="161" t="s">
        <v>174</v>
      </c>
      <c r="AU158" s="161" t="s">
        <v>147</v>
      </c>
      <c r="AY158" s="14" t="s">
        <v>140</v>
      </c>
      <c r="BE158" s="162">
        <f>IF(O158="základní",K158,0)</f>
        <v>0</v>
      </c>
      <c r="BF158" s="162">
        <f>IF(O158="snížená",K158,0)</f>
        <v>0</v>
      </c>
      <c r="BG158" s="162">
        <f>IF(O158="zákl. přenesená",K158,0)</f>
        <v>0</v>
      </c>
      <c r="BH158" s="162">
        <f>IF(O158="sníž. přenesená",K158,0)</f>
        <v>0</v>
      </c>
      <c r="BI158" s="162">
        <f>IF(O158="nulová",K158,0)</f>
        <v>0</v>
      </c>
      <c r="BJ158" s="14" t="s">
        <v>147</v>
      </c>
      <c r="BK158" s="162">
        <f>ROUND(P158*H158,2)</f>
        <v>0</v>
      </c>
      <c r="BL158" s="14" t="s">
        <v>146</v>
      </c>
      <c r="BM158" s="161" t="s">
        <v>210</v>
      </c>
    </row>
    <row r="159" spans="2:65" s="11" customFormat="1" ht="22.9" customHeight="1" x14ac:dyDescent="0.2">
      <c r="B159" s="134"/>
      <c r="D159" s="135" t="s">
        <v>78</v>
      </c>
      <c r="E159" s="145" t="s">
        <v>164</v>
      </c>
      <c r="F159" s="145" t="s">
        <v>211</v>
      </c>
      <c r="I159" s="137"/>
      <c r="J159" s="137"/>
      <c r="K159" s="146">
        <f>BK159</f>
        <v>0</v>
      </c>
      <c r="M159" s="134"/>
      <c r="N159" s="139"/>
      <c r="Q159" s="140">
        <f>SUM(Q160:Q172)</f>
        <v>0</v>
      </c>
      <c r="R159" s="140">
        <f>SUM(R160:R172)</f>
        <v>0</v>
      </c>
      <c r="T159" s="141">
        <f>SUM(T160:T172)</f>
        <v>0</v>
      </c>
      <c r="V159" s="141">
        <f>SUM(V160:V172)</f>
        <v>48.881464999999999</v>
      </c>
      <c r="X159" s="142">
        <f>SUM(X160:X172)</f>
        <v>0</v>
      </c>
      <c r="AR159" s="135" t="s">
        <v>87</v>
      </c>
      <c r="AT159" s="143" t="s">
        <v>78</v>
      </c>
      <c r="AU159" s="143" t="s">
        <v>87</v>
      </c>
      <c r="AY159" s="135" t="s">
        <v>140</v>
      </c>
      <c r="BK159" s="144">
        <f>SUM(BK160:BK172)</f>
        <v>0</v>
      </c>
    </row>
    <row r="160" spans="2:65" s="1" customFormat="1" ht="21.75" customHeight="1" x14ac:dyDescent="0.2">
      <c r="B160" s="147"/>
      <c r="C160" s="148" t="s">
        <v>212</v>
      </c>
      <c r="D160" s="148" t="s">
        <v>142</v>
      </c>
      <c r="E160" s="149" t="s">
        <v>213</v>
      </c>
      <c r="F160" s="150" t="s">
        <v>214</v>
      </c>
      <c r="G160" s="151" t="s">
        <v>215</v>
      </c>
      <c r="H160" s="152">
        <v>25</v>
      </c>
      <c r="I160" s="153"/>
      <c r="J160" s="153"/>
      <c r="K160" s="154">
        <f t="shared" ref="K160:K172" si="14">ROUND(P160*H160,2)</f>
        <v>0</v>
      </c>
      <c r="L160" s="155"/>
      <c r="M160" s="28"/>
      <c r="N160" s="156" t="s">
        <v>1</v>
      </c>
      <c r="O160" s="157" t="s">
        <v>43</v>
      </c>
      <c r="P160" s="158">
        <f t="shared" ref="P160:P172" si="15">I160+J160</f>
        <v>0</v>
      </c>
      <c r="Q160" s="158">
        <f t="shared" ref="Q160:Q172" si="16">ROUND(I160*H160,2)</f>
        <v>0</v>
      </c>
      <c r="R160" s="158">
        <f t="shared" ref="R160:R172" si="17">ROUND(J160*H160,2)</f>
        <v>0</v>
      </c>
      <c r="T160" s="159">
        <f t="shared" ref="T160:T172" si="18">S160*H160</f>
        <v>0</v>
      </c>
      <c r="U160" s="159">
        <v>3.7999999999999999E-2</v>
      </c>
      <c r="V160" s="159">
        <f t="shared" ref="V160:V172" si="19">U160*H160</f>
        <v>0.95</v>
      </c>
      <c r="W160" s="159">
        <v>0</v>
      </c>
      <c r="X160" s="160">
        <f t="shared" ref="X160:X172" si="20">W160*H160</f>
        <v>0</v>
      </c>
      <c r="AR160" s="161" t="s">
        <v>146</v>
      </c>
      <c r="AT160" s="161" t="s">
        <v>142</v>
      </c>
      <c r="AU160" s="161" t="s">
        <v>147</v>
      </c>
      <c r="AY160" s="14" t="s">
        <v>140</v>
      </c>
      <c r="BE160" s="162">
        <f t="shared" ref="BE160:BE172" si="21">IF(O160="základní",K160,0)</f>
        <v>0</v>
      </c>
      <c r="BF160" s="162">
        <f t="shared" ref="BF160:BF172" si="22">IF(O160="snížená",K160,0)</f>
        <v>0</v>
      </c>
      <c r="BG160" s="162">
        <f t="shared" ref="BG160:BG172" si="23">IF(O160="zákl. přenesená",K160,0)</f>
        <v>0</v>
      </c>
      <c r="BH160" s="162">
        <f t="shared" ref="BH160:BH172" si="24">IF(O160="sníž. přenesená",K160,0)</f>
        <v>0</v>
      </c>
      <c r="BI160" s="162">
        <f t="shared" ref="BI160:BI172" si="25">IF(O160="nulová",K160,0)</f>
        <v>0</v>
      </c>
      <c r="BJ160" s="14" t="s">
        <v>147</v>
      </c>
      <c r="BK160" s="162">
        <f t="shared" ref="BK160:BK172" si="26">ROUND(P160*H160,2)</f>
        <v>0</v>
      </c>
      <c r="BL160" s="14" t="s">
        <v>146</v>
      </c>
      <c r="BM160" s="161" t="s">
        <v>216</v>
      </c>
    </row>
    <row r="161" spans="2:65" s="1" customFormat="1" ht="21.75" customHeight="1" x14ac:dyDescent="0.2">
      <c r="B161" s="147"/>
      <c r="C161" s="148" t="s">
        <v>217</v>
      </c>
      <c r="D161" s="148" t="s">
        <v>142</v>
      </c>
      <c r="E161" s="149" t="s">
        <v>218</v>
      </c>
      <c r="F161" s="150" t="s">
        <v>219</v>
      </c>
      <c r="G161" s="151" t="s">
        <v>215</v>
      </c>
      <c r="H161" s="152">
        <v>18</v>
      </c>
      <c r="I161" s="153"/>
      <c r="J161" s="153"/>
      <c r="K161" s="154">
        <f t="shared" si="14"/>
        <v>0</v>
      </c>
      <c r="L161" s="155"/>
      <c r="M161" s="28"/>
      <c r="N161" s="156" t="s">
        <v>1</v>
      </c>
      <c r="O161" s="157" t="s">
        <v>43</v>
      </c>
      <c r="P161" s="158">
        <f t="shared" si="15"/>
        <v>0</v>
      </c>
      <c r="Q161" s="158">
        <f t="shared" si="16"/>
        <v>0</v>
      </c>
      <c r="R161" s="158">
        <f t="shared" si="17"/>
        <v>0</v>
      </c>
      <c r="T161" s="159">
        <f t="shared" si="18"/>
        <v>0</v>
      </c>
      <c r="U161" s="159">
        <v>9.4999999999999998E-3</v>
      </c>
      <c r="V161" s="159">
        <f t="shared" si="19"/>
        <v>0.17099999999999999</v>
      </c>
      <c r="W161" s="159">
        <v>0</v>
      </c>
      <c r="X161" s="160">
        <f t="shared" si="20"/>
        <v>0</v>
      </c>
      <c r="AR161" s="161" t="s">
        <v>146</v>
      </c>
      <c r="AT161" s="161" t="s">
        <v>142</v>
      </c>
      <c r="AU161" s="161" t="s">
        <v>147</v>
      </c>
      <c r="AY161" s="14" t="s">
        <v>140</v>
      </c>
      <c r="BE161" s="162">
        <f t="shared" si="21"/>
        <v>0</v>
      </c>
      <c r="BF161" s="162">
        <f t="shared" si="22"/>
        <v>0</v>
      </c>
      <c r="BG161" s="162">
        <f t="shared" si="23"/>
        <v>0</v>
      </c>
      <c r="BH161" s="162">
        <f t="shared" si="24"/>
        <v>0</v>
      </c>
      <c r="BI161" s="162">
        <f t="shared" si="25"/>
        <v>0</v>
      </c>
      <c r="BJ161" s="14" t="s">
        <v>147</v>
      </c>
      <c r="BK161" s="162">
        <f t="shared" si="26"/>
        <v>0</v>
      </c>
      <c r="BL161" s="14" t="s">
        <v>146</v>
      </c>
      <c r="BM161" s="161" t="s">
        <v>220</v>
      </c>
    </row>
    <row r="162" spans="2:65" s="1" customFormat="1" ht="21.75" customHeight="1" x14ac:dyDescent="0.2">
      <c r="B162" s="147"/>
      <c r="C162" s="148" t="s">
        <v>221</v>
      </c>
      <c r="D162" s="148" t="s">
        <v>142</v>
      </c>
      <c r="E162" s="149" t="s">
        <v>222</v>
      </c>
      <c r="F162" s="150" t="s">
        <v>223</v>
      </c>
      <c r="G162" s="151" t="s">
        <v>215</v>
      </c>
      <c r="H162" s="152">
        <v>42</v>
      </c>
      <c r="I162" s="153"/>
      <c r="J162" s="153"/>
      <c r="K162" s="154">
        <f t="shared" si="14"/>
        <v>0</v>
      </c>
      <c r="L162" s="155"/>
      <c r="M162" s="28"/>
      <c r="N162" s="156" t="s">
        <v>1</v>
      </c>
      <c r="O162" s="157" t="s">
        <v>43</v>
      </c>
      <c r="P162" s="158">
        <f t="shared" si="15"/>
        <v>0</v>
      </c>
      <c r="Q162" s="158">
        <f t="shared" si="16"/>
        <v>0</v>
      </c>
      <c r="R162" s="158">
        <f t="shared" si="17"/>
        <v>0</v>
      </c>
      <c r="T162" s="159">
        <f t="shared" si="18"/>
        <v>0</v>
      </c>
      <c r="U162" s="159">
        <v>3.7999999999999999E-2</v>
      </c>
      <c r="V162" s="159">
        <f t="shared" si="19"/>
        <v>1.5959999999999999</v>
      </c>
      <c r="W162" s="159">
        <v>0</v>
      </c>
      <c r="X162" s="160">
        <f t="shared" si="20"/>
        <v>0</v>
      </c>
      <c r="AR162" s="161" t="s">
        <v>146</v>
      </c>
      <c r="AT162" s="161" t="s">
        <v>142</v>
      </c>
      <c r="AU162" s="161" t="s">
        <v>147</v>
      </c>
      <c r="AY162" s="14" t="s">
        <v>140</v>
      </c>
      <c r="BE162" s="162">
        <f t="shared" si="21"/>
        <v>0</v>
      </c>
      <c r="BF162" s="162">
        <f t="shared" si="22"/>
        <v>0</v>
      </c>
      <c r="BG162" s="162">
        <f t="shared" si="23"/>
        <v>0</v>
      </c>
      <c r="BH162" s="162">
        <f t="shared" si="24"/>
        <v>0</v>
      </c>
      <c r="BI162" s="162">
        <f t="shared" si="25"/>
        <v>0</v>
      </c>
      <c r="BJ162" s="14" t="s">
        <v>147</v>
      </c>
      <c r="BK162" s="162">
        <f t="shared" si="26"/>
        <v>0</v>
      </c>
      <c r="BL162" s="14" t="s">
        <v>146</v>
      </c>
      <c r="BM162" s="161" t="s">
        <v>224</v>
      </c>
    </row>
    <row r="163" spans="2:65" s="1" customFormat="1" ht="21.75" customHeight="1" x14ac:dyDescent="0.2">
      <c r="B163" s="147"/>
      <c r="C163" s="148" t="s">
        <v>225</v>
      </c>
      <c r="D163" s="148" t="s">
        <v>142</v>
      </c>
      <c r="E163" s="149" t="s">
        <v>226</v>
      </c>
      <c r="F163" s="150" t="s">
        <v>227</v>
      </c>
      <c r="G163" s="151" t="s">
        <v>145</v>
      </c>
      <c r="H163" s="152">
        <v>42.5</v>
      </c>
      <c r="I163" s="153"/>
      <c r="J163" s="153"/>
      <c r="K163" s="154">
        <f t="shared" si="14"/>
        <v>0</v>
      </c>
      <c r="L163" s="155"/>
      <c r="M163" s="28"/>
      <c r="N163" s="156" t="s">
        <v>1</v>
      </c>
      <c r="O163" s="157" t="s">
        <v>43</v>
      </c>
      <c r="P163" s="158">
        <f t="shared" si="15"/>
        <v>0</v>
      </c>
      <c r="Q163" s="158">
        <f t="shared" si="16"/>
        <v>0</v>
      </c>
      <c r="R163" s="158">
        <f t="shared" si="17"/>
        <v>0</v>
      </c>
      <c r="T163" s="159">
        <f t="shared" si="18"/>
        <v>0</v>
      </c>
      <c r="U163" s="159">
        <v>4.1529999999999997E-2</v>
      </c>
      <c r="V163" s="159">
        <f t="shared" si="19"/>
        <v>1.7650249999999998</v>
      </c>
      <c r="W163" s="159">
        <v>0</v>
      </c>
      <c r="X163" s="160">
        <f t="shared" si="20"/>
        <v>0</v>
      </c>
      <c r="AR163" s="161" t="s">
        <v>146</v>
      </c>
      <c r="AT163" s="161" t="s">
        <v>142</v>
      </c>
      <c r="AU163" s="161" t="s">
        <v>147</v>
      </c>
      <c r="AY163" s="14" t="s">
        <v>140</v>
      </c>
      <c r="BE163" s="162">
        <f t="shared" si="21"/>
        <v>0</v>
      </c>
      <c r="BF163" s="162">
        <f t="shared" si="22"/>
        <v>0</v>
      </c>
      <c r="BG163" s="162">
        <f t="shared" si="23"/>
        <v>0</v>
      </c>
      <c r="BH163" s="162">
        <f t="shared" si="24"/>
        <v>0</v>
      </c>
      <c r="BI163" s="162">
        <f t="shared" si="25"/>
        <v>0</v>
      </c>
      <c r="BJ163" s="14" t="s">
        <v>147</v>
      </c>
      <c r="BK163" s="162">
        <f t="shared" si="26"/>
        <v>0</v>
      </c>
      <c r="BL163" s="14" t="s">
        <v>146</v>
      </c>
      <c r="BM163" s="161" t="s">
        <v>228</v>
      </c>
    </row>
    <row r="164" spans="2:65" s="1" customFormat="1" ht="21.75" customHeight="1" x14ac:dyDescent="0.2">
      <c r="B164" s="147"/>
      <c r="C164" s="148" t="s">
        <v>229</v>
      </c>
      <c r="D164" s="148" t="s">
        <v>142</v>
      </c>
      <c r="E164" s="149" t="s">
        <v>230</v>
      </c>
      <c r="F164" s="150" t="s">
        <v>231</v>
      </c>
      <c r="G164" s="151" t="s">
        <v>145</v>
      </c>
      <c r="H164" s="152">
        <v>325</v>
      </c>
      <c r="I164" s="153"/>
      <c r="J164" s="153"/>
      <c r="K164" s="154">
        <f t="shared" si="14"/>
        <v>0</v>
      </c>
      <c r="L164" s="155"/>
      <c r="M164" s="28"/>
      <c r="N164" s="156" t="s">
        <v>1</v>
      </c>
      <c r="O164" s="157" t="s">
        <v>43</v>
      </c>
      <c r="P164" s="158">
        <f t="shared" si="15"/>
        <v>0</v>
      </c>
      <c r="Q164" s="158">
        <f t="shared" si="16"/>
        <v>0</v>
      </c>
      <c r="R164" s="158">
        <f t="shared" si="17"/>
        <v>0</v>
      </c>
      <c r="T164" s="159">
        <f t="shared" si="18"/>
        <v>0</v>
      </c>
      <c r="U164" s="159">
        <v>2.8400000000000002E-2</v>
      </c>
      <c r="V164" s="159">
        <f t="shared" si="19"/>
        <v>9.23</v>
      </c>
      <c r="W164" s="159">
        <v>0</v>
      </c>
      <c r="X164" s="160">
        <f t="shared" si="20"/>
        <v>0</v>
      </c>
      <c r="AR164" s="161" t="s">
        <v>146</v>
      </c>
      <c r="AT164" s="161" t="s">
        <v>142</v>
      </c>
      <c r="AU164" s="161" t="s">
        <v>147</v>
      </c>
      <c r="AY164" s="14" t="s">
        <v>140</v>
      </c>
      <c r="BE164" s="162">
        <f t="shared" si="21"/>
        <v>0</v>
      </c>
      <c r="BF164" s="162">
        <f t="shared" si="22"/>
        <v>0</v>
      </c>
      <c r="BG164" s="162">
        <f t="shared" si="23"/>
        <v>0</v>
      </c>
      <c r="BH164" s="162">
        <f t="shared" si="24"/>
        <v>0</v>
      </c>
      <c r="BI164" s="162">
        <f t="shared" si="25"/>
        <v>0</v>
      </c>
      <c r="BJ164" s="14" t="s">
        <v>147</v>
      </c>
      <c r="BK164" s="162">
        <f t="shared" si="26"/>
        <v>0</v>
      </c>
      <c r="BL164" s="14" t="s">
        <v>146</v>
      </c>
      <c r="BM164" s="161" t="s">
        <v>232</v>
      </c>
    </row>
    <row r="165" spans="2:65" s="1" customFormat="1" ht="16.5" customHeight="1" x14ac:dyDescent="0.2">
      <c r="B165" s="147"/>
      <c r="C165" s="148" t="s">
        <v>8</v>
      </c>
      <c r="D165" s="148" t="s">
        <v>142</v>
      </c>
      <c r="E165" s="149" t="s">
        <v>233</v>
      </c>
      <c r="F165" s="150" t="s">
        <v>234</v>
      </c>
      <c r="G165" s="151" t="s">
        <v>145</v>
      </c>
      <c r="H165" s="152">
        <v>221</v>
      </c>
      <c r="I165" s="153"/>
      <c r="J165" s="153"/>
      <c r="K165" s="154">
        <f t="shared" si="14"/>
        <v>0</v>
      </c>
      <c r="L165" s="155"/>
      <c r="M165" s="28"/>
      <c r="N165" s="156" t="s">
        <v>1</v>
      </c>
      <c r="O165" s="157" t="s">
        <v>43</v>
      </c>
      <c r="P165" s="158">
        <f t="shared" si="15"/>
        <v>0</v>
      </c>
      <c r="Q165" s="158">
        <f t="shared" si="16"/>
        <v>0</v>
      </c>
      <c r="R165" s="158">
        <f t="shared" si="17"/>
        <v>0</v>
      </c>
      <c r="T165" s="159">
        <f t="shared" si="18"/>
        <v>0</v>
      </c>
      <c r="U165" s="159">
        <v>0</v>
      </c>
      <c r="V165" s="159">
        <f t="shared" si="19"/>
        <v>0</v>
      </c>
      <c r="W165" s="159">
        <v>0</v>
      </c>
      <c r="X165" s="160">
        <f t="shared" si="20"/>
        <v>0</v>
      </c>
      <c r="AR165" s="161" t="s">
        <v>146</v>
      </c>
      <c r="AT165" s="161" t="s">
        <v>142</v>
      </c>
      <c r="AU165" s="161" t="s">
        <v>147</v>
      </c>
      <c r="AY165" s="14" t="s">
        <v>140</v>
      </c>
      <c r="BE165" s="162">
        <f t="shared" si="21"/>
        <v>0</v>
      </c>
      <c r="BF165" s="162">
        <f t="shared" si="22"/>
        <v>0</v>
      </c>
      <c r="BG165" s="162">
        <f t="shared" si="23"/>
        <v>0</v>
      </c>
      <c r="BH165" s="162">
        <f t="shared" si="24"/>
        <v>0</v>
      </c>
      <c r="BI165" s="162">
        <f t="shared" si="25"/>
        <v>0</v>
      </c>
      <c r="BJ165" s="14" t="s">
        <v>147</v>
      </c>
      <c r="BK165" s="162">
        <f t="shared" si="26"/>
        <v>0</v>
      </c>
      <c r="BL165" s="14" t="s">
        <v>146</v>
      </c>
      <c r="BM165" s="161" t="s">
        <v>235</v>
      </c>
    </row>
    <row r="166" spans="2:65" s="1" customFormat="1" ht="16.5" customHeight="1" x14ac:dyDescent="0.2">
      <c r="B166" s="147"/>
      <c r="C166" s="148" t="s">
        <v>236</v>
      </c>
      <c r="D166" s="148" t="s">
        <v>142</v>
      </c>
      <c r="E166" s="149" t="s">
        <v>237</v>
      </c>
      <c r="F166" s="150" t="s">
        <v>238</v>
      </c>
      <c r="G166" s="151" t="s">
        <v>184</v>
      </c>
      <c r="H166" s="152">
        <v>326</v>
      </c>
      <c r="I166" s="153"/>
      <c r="J166" s="153"/>
      <c r="K166" s="154">
        <f t="shared" si="14"/>
        <v>0</v>
      </c>
      <c r="L166" s="155"/>
      <c r="M166" s="28"/>
      <c r="N166" s="156" t="s">
        <v>1</v>
      </c>
      <c r="O166" s="157" t="s">
        <v>43</v>
      </c>
      <c r="P166" s="158">
        <f t="shared" si="15"/>
        <v>0</v>
      </c>
      <c r="Q166" s="158">
        <f t="shared" si="16"/>
        <v>0</v>
      </c>
      <c r="R166" s="158">
        <f t="shared" si="17"/>
        <v>0</v>
      </c>
      <c r="T166" s="159">
        <f t="shared" si="18"/>
        <v>0</v>
      </c>
      <c r="U166" s="159">
        <v>1.5E-3</v>
      </c>
      <c r="V166" s="159">
        <f t="shared" si="19"/>
        <v>0.48899999999999999</v>
      </c>
      <c r="W166" s="159">
        <v>0</v>
      </c>
      <c r="X166" s="160">
        <f t="shared" si="20"/>
        <v>0</v>
      </c>
      <c r="AR166" s="161" t="s">
        <v>146</v>
      </c>
      <c r="AT166" s="161" t="s">
        <v>142</v>
      </c>
      <c r="AU166" s="161" t="s">
        <v>147</v>
      </c>
      <c r="AY166" s="14" t="s">
        <v>140</v>
      </c>
      <c r="BE166" s="162">
        <f t="shared" si="21"/>
        <v>0</v>
      </c>
      <c r="BF166" s="162">
        <f t="shared" si="22"/>
        <v>0</v>
      </c>
      <c r="BG166" s="162">
        <f t="shared" si="23"/>
        <v>0</v>
      </c>
      <c r="BH166" s="162">
        <f t="shared" si="24"/>
        <v>0</v>
      </c>
      <c r="BI166" s="162">
        <f t="shared" si="25"/>
        <v>0</v>
      </c>
      <c r="BJ166" s="14" t="s">
        <v>147</v>
      </c>
      <c r="BK166" s="162">
        <f t="shared" si="26"/>
        <v>0</v>
      </c>
      <c r="BL166" s="14" t="s">
        <v>146</v>
      </c>
      <c r="BM166" s="161" t="s">
        <v>239</v>
      </c>
    </row>
    <row r="167" spans="2:65" s="1" customFormat="1" ht="16.5" customHeight="1" x14ac:dyDescent="0.2">
      <c r="B167" s="147"/>
      <c r="C167" s="148" t="s">
        <v>240</v>
      </c>
      <c r="D167" s="148" t="s">
        <v>142</v>
      </c>
      <c r="E167" s="149" t="s">
        <v>241</v>
      </c>
      <c r="F167" s="150" t="s">
        <v>242</v>
      </c>
      <c r="G167" s="151" t="s">
        <v>145</v>
      </c>
      <c r="H167" s="152">
        <v>100</v>
      </c>
      <c r="I167" s="153"/>
      <c r="J167" s="153"/>
      <c r="K167" s="154">
        <f t="shared" si="14"/>
        <v>0</v>
      </c>
      <c r="L167" s="155"/>
      <c r="M167" s="28"/>
      <c r="N167" s="156" t="s">
        <v>1</v>
      </c>
      <c r="O167" s="157" t="s">
        <v>43</v>
      </c>
      <c r="P167" s="158">
        <f t="shared" si="15"/>
        <v>0</v>
      </c>
      <c r="Q167" s="158">
        <f t="shared" si="16"/>
        <v>0</v>
      </c>
      <c r="R167" s="158">
        <f t="shared" si="17"/>
        <v>0</v>
      </c>
      <c r="T167" s="159">
        <f t="shared" si="18"/>
        <v>0</v>
      </c>
      <c r="U167" s="159">
        <v>0</v>
      </c>
      <c r="V167" s="159">
        <f t="shared" si="19"/>
        <v>0</v>
      </c>
      <c r="W167" s="159">
        <v>0</v>
      </c>
      <c r="X167" s="160">
        <f t="shared" si="20"/>
        <v>0</v>
      </c>
      <c r="AR167" s="161" t="s">
        <v>146</v>
      </c>
      <c r="AT167" s="161" t="s">
        <v>142</v>
      </c>
      <c r="AU167" s="161" t="s">
        <v>147</v>
      </c>
      <c r="AY167" s="14" t="s">
        <v>140</v>
      </c>
      <c r="BE167" s="162">
        <f t="shared" si="21"/>
        <v>0</v>
      </c>
      <c r="BF167" s="162">
        <f t="shared" si="22"/>
        <v>0</v>
      </c>
      <c r="BG167" s="162">
        <f t="shared" si="23"/>
        <v>0</v>
      </c>
      <c r="BH167" s="162">
        <f t="shared" si="24"/>
        <v>0</v>
      </c>
      <c r="BI167" s="162">
        <f t="shared" si="25"/>
        <v>0</v>
      </c>
      <c r="BJ167" s="14" t="s">
        <v>147</v>
      </c>
      <c r="BK167" s="162">
        <f t="shared" si="26"/>
        <v>0</v>
      </c>
      <c r="BL167" s="14" t="s">
        <v>146</v>
      </c>
      <c r="BM167" s="161" t="s">
        <v>243</v>
      </c>
    </row>
    <row r="168" spans="2:65" s="1" customFormat="1" ht="21.75" customHeight="1" x14ac:dyDescent="0.2">
      <c r="B168" s="147"/>
      <c r="C168" s="148" t="s">
        <v>244</v>
      </c>
      <c r="D168" s="148" t="s">
        <v>142</v>
      </c>
      <c r="E168" s="149" t="s">
        <v>245</v>
      </c>
      <c r="F168" s="150" t="s">
        <v>246</v>
      </c>
      <c r="G168" s="151" t="s">
        <v>145</v>
      </c>
      <c r="H168" s="152">
        <v>14.5</v>
      </c>
      <c r="I168" s="153"/>
      <c r="J168" s="153"/>
      <c r="K168" s="154">
        <f t="shared" si="14"/>
        <v>0</v>
      </c>
      <c r="L168" s="155"/>
      <c r="M168" s="28"/>
      <c r="N168" s="156" t="s">
        <v>1</v>
      </c>
      <c r="O168" s="157" t="s">
        <v>43</v>
      </c>
      <c r="P168" s="158">
        <f t="shared" si="15"/>
        <v>0</v>
      </c>
      <c r="Q168" s="158">
        <f t="shared" si="16"/>
        <v>0</v>
      </c>
      <c r="R168" s="158">
        <f t="shared" si="17"/>
        <v>0</v>
      </c>
      <c r="T168" s="159">
        <f t="shared" si="18"/>
        <v>0</v>
      </c>
      <c r="U168" s="159">
        <v>2.2563399999999998</v>
      </c>
      <c r="V168" s="159">
        <f t="shared" si="19"/>
        <v>32.716929999999998</v>
      </c>
      <c r="W168" s="159">
        <v>0</v>
      </c>
      <c r="X168" s="160">
        <f t="shared" si="20"/>
        <v>0</v>
      </c>
      <c r="AR168" s="161" t="s">
        <v>146</v>
      </c>
      <c r="AT168" s="161" t="s">
        <v>142</v>
      </c>
      <c r="AU168" s="161" t="s">
        <v>147</v>
      </c>
      <c r="AY168" s="14" t="s">
        <v>140</v>
      </c>
      <c r="BE168" s="162">
        <f t="shared" si="21"/>
        <v>0</v>
      </c>
      <c r="BF168" s="162">
        <f t="shared" si="22"/>
        <v>0</v>
      </c>
      <c r="BG168" s="162">
        <f t="shared" si="23"/>
        <v>0</v>
      </c>
      <c r="BH168" s="162">
        <f t="shared" si="24"/>
        <v>0</v>
      </c>
      <c r="BI168" s="162">
        <f t="shared" si="25"/>
        <v>0</v>
      </c>
      <c r="BJ168" s="14" t="s">
        <v>147</v>
      </c>
      <c r="BK168" s="162">
        <f t="shared" si="26"/>
        <v>0</v>
      </c>
      <c r="BL168" s="14" t="s">
        <v>146</v>
      </c>
      <c r="BM168" s="161" t="s">
        <v>247</v>
      </c>
    </row>
    <row r="169" spans="2:65" s="1" customFormat="1" ht="16.5" customHeight="1" x14ac:dyDescent="0.2">
      <c r="B169" s="147"/>
      <c r="C169" s="148" t="s">
        <v>248</v>
      </c>
      <c r="D169" s="148" t="s">
        <v>142</v>
      </c>
      <c r="E169" s="149" t="s">
        <v>249</v>
      </c>
      <c r="F169" s="150" t="s">
        <v>250</v>
      </c>
      <c r="G169" s="151" t="s">
        <v>215</v>
      </c>
      <c r="H169" s="152">
        <v>23</v>
      </c>
      <c r="I169" s="153"/>
      <c r="J169" s="153"/>
      <c r="K169" s="154">
        <f t="shared" si="14"/>
        <v>0</v>
      </c>
      <c r="L169" s="155"/>
      <c r="M169" s="28"/>
      <c r="N169" s="156" t="s">
        <v>1</v>
      </c>
      <c r="O169" s="157" t="s">
        <v>43</v>
      </c>
      <c r="P169" s="158">
        <f t="shared" si="15"/>
        <v>0</v>
      </c>
      <c r="Q169" s="158">
        <f t="shared" si="16"/>
        <v>0</v>
      </c>
      <c r="R169" s="158">
        <f t="shared" si="17"/>
        <v>0</v>
      </c>
      <c r="T169" s="159">
        <f t="shared" si="18"/>
        <v>0</v>
      </c>
      <c r="U169" s="159">
        <v>4.684E-2</v>
      </c>
      <c r="V169" s="159">
        <f t="shared" si="19"/>
        <v>1.0773200000000001</v>
      </c>
      <c r="W169" s="159">
        <v>0</v>
      </c>
      <c r="X169" s="160">
        <f t="shared" si="20"/>
        <v>0</v>
      </c>
      <c r="AR169" s="161" t="s">
        <v>146</v>
      </c>
      <c r="AT169" s="161" t="s">
        <v>142</v>
      </c>
      <c r="AU169" s="161" t="s">
        <v>147</v>
      </c>
      <c r="AY169" s="14" t="s">
        <v>140</v>
      </c>
      <c r="BE169" s="162">
        <f t="shared" si="21"/>
        <v>0</v>
      </c>
      <c r="BF169" s="162">
        <f t="shared" si="22"/>
        <v>0</v>
      </c>
      <c r="BG169" s="162">
        <f t="shared" si="23"/>
        <v>0</v>
      </c>
      <c r="BH169" s="162">
        <f t="shared" si="24"/>
        <v>0</v>
      </c>
      <c r="BI169" s="162">
        <f t="shared" si="25"/>
        <v>0</v>
      </c>
      <c r="BJ169" s="14" t="s">
        <v>147</v>
      </c>
      <c r="BK169" s="162">
        <f t="shared" si="26"/>
        <v>0</v>
      </c>
      <c r="BL169" s="14" t="s">
        <v>146</v>
      </c>
      <c r="BM169" s="161" t="s">
        <v>251</v>
      </c>
    </row>
    <row r="170" spans="2:65" s="1" customFormat="1" ht="21.75" customHeight="1" x14ac:dyDescent="0.2">
      <c r="B170" s="147"/>
      <c r="C170" s="163" t="s">
        <v>252</v>
      </c>
      <c r="D170" s="163" t="s">
        <v>174</v>
      </c>
      <c r="E170" s="164" t="s">
        <v>253</v>
      </c>
      <c r="F170" s="165" t="s">
        <v>254</v>
      </c>
      <c r="G170" s="166" t="s">
        <v>215</v>
      </c>
      <c r="H170" s="167">
        <v>23</v>
      </c>
      <c r="I170" s="168"/>
      <c r="J170" s="169"/>
      <c r="K170" s="170">
        <f t="shared" si="14"/>
        <v>0</v>
      </c>
      <c r="L170" s="169"/>
      <c r="M170" s="171"/>
      <c r="N170" s="172" t="s">
        <v>1</v>
      </c>
      <c r="O170" s="157" t="s">
        <v>43</v>
      </c>
      <c r="P170" s="158">
        <f t="shared" si="15"/>
        <v>0</v>
      </c>
      <c r="Q170" s="158">
        <f t="shared" si="16"/>
        <v>0</v>
      </c>
      <c r="R170" s="158">
        <f t="shared" si="17"/>
        <v>0</v>
      </c>
      <c r="T170" s="159">
        <f t="shared" si="18"/>
        <v>0</v>
      </c>
      <c r="U170" s="159">
        <v>2.053E-2</v>
      </c>
      <c r="V170" s="159">
        <f t="shared" si="19"/>
        <v>0.47219</v>
      </c>
      <c r="W170" s="159">
        <v>0</v>
      </c>
      <c r="X170" s="160">
        <f t="shared" si="20"/>
        <v>0</v>
      </c>
      <c r="AR170" s="161" t="s">
        <v>173</v>
      </c>
      <c r="AT170" s="161" t="s">
        <v>174</v>
      </c>
      <c r="AU170" s="161" t="s">
        <v>147</v>
      </c>
      <c r="AY170" s="14" t="s">
        <v>140</v>
      </c>
      <c r="BE170" s="162">
        <f t="shared" si="21"/>
        <v>0</v>
      </c>
      <c r="BF170" s="162">
        <f t="shared" si="22"/>
        <v>0</v>
      </c>
      <c r="BG170" s="162">
        <f t="shared" si="23"/>
        <v>0</v>
      </c>
      <c r="BH170" s="162">
        <f t="shared" si="24"/>
        <v>0</v>
      </c>
      <c r="BI170" s="162">
        <f t="shared" si="25"/>
        <v>0</v>
      </c>
      <c r="BJ170" s="14" t="s">
        <v>147</v>
      </c>
      <c r="BK170" s="162">
        <f t="shared" si="26"/>
        <v>0</v>
      </c>
      <c r="BL170" s="14" t="s">
        <v>146</v>
      </c>
      <c r="BM170" s="161" t="s">
        <v>255</v>
      </c>
    </row>
    <row r="171" spans="2:65" s="1" customFormat="1" ht="16.5" customHeight="1" x14ac:dyDescent="0.2">
      <c r="B171" s="147"/>
      <c r="C171" s="148" t="s">
        <v>256</v>
      </c>
      <c r="D171" s="148" t="s">
        <v>142</v>
      </c>
      <c r="E171" s="149" t="s">
        <v>257</v>
      </c>
      <c r="F171" s="150" t="s">
        <v>258</v>
      </c>
      <c r="G171" s="151" t="s">
        <v>215</v>
      </c>
      <c r="H171" s="152">
        <v>4</v>
      </c>
      <c r="I171" s="153"/>
      <c r="J171" s="153"/>
      <c r="K171" s="154">
        <f t="shared" si="14"/>
        <v>0</v>
      </c>
      <c r="L171" s="155"/>
      <c r="M171" s="28"/>
      <c r="N171" s="156" t="s">
        <v>1</v>
      </c>
      <c r="O171" s="157" t="s">
        <v>43</v>
      </c>
      <c r="P171" s="158">
        <f t="shared" si="15"/>
        <v>0</v>
      </c>
      <c r="Q171" s="158">
        <f t="shared" si="16"/>
        <v>0</v>
      </c>
      <c r="R171" s="158">
        <f t="shared" si="17"/>
        <v>0</v>
      </c>
      <c r="T171" s="159">
        <f t="shared" si="18"/>
        <v>0</v>
      </c>
      <c r="U171" s="159">
        <v>7.1459999999999996E-2</v>
      </c>
      <c r="V171" s="159">
        <f t="shared" si="19"/>
        <v>0.28583999999999998</v>
      </c>
      <c r="W171" s="159">
        <v>0</v>
      </c>
      <c r="X171" s="160">
        <f t="shared" si="20"/>
        <v>0</v>
      </c>
      <c r="AR171" s="161" t="s">
        <v>146</v>
      </c>
      <c r="AT171" s="161" t="s">
        <v>142</v>
      </c>
      <c r="AU171" s="161" t="s">
        <v>147</v>
      </c>
      <c r="AY171" s="14" t="s">
        <v>140</v>
      </c>
      <c r="BE171" s="162">
        <f t="shared" si="21"/>
        <v>0</v>
      </c>
      <c r="BF171" s="162">
        <f t="shared" si="22"/>
        <v>0</v>
      </c>
      <c r="BG171" s="162">
        <f t="shared" si="23"/>
        <v>0</v>
      </c>
      <c r="BH171" s="162">
        <f t="shared" si="24"/>
        <v>0</v>
      </c>
      <c r="BI171" s="162">
        <f t="shared" si="25"/>
        <v>0</v>
      </c>
      <c r="BJ171" s="14" t="s">
        <v>147</v>
      </c>
      <c r="BK171" s="162">
        <f t="shared" si="26"/>
        <v>0</v>
      </c>
      <c r="BL171" s="14" t="s">
        <v>146</v>
      </c>
      <c r="BM171" s="161" t="s">
        <v>259</v>
      </c>
    </row>
    <row r="172" spans="2:65" s="1" customFormat="1" ht="21.75" customHeight="1" x14ac:dyDescent="0.2">
      <c r="B172" s="147"/>
      <c r="C172" s="163" t="s">
        <v>260</v>
      </c>
      <c r="D172" s="163" t="s">
        <v>174</v>
      </c>
      <c r="E172" s="164" t="s">
        <v>261</v>
      </c>
      <c r="F172" s="165" t="s">
        <v>262</v>
      </c>
      <c r="G172" s="166" t="s">
        <v>215</v>
      </c>
      <c r="H172" s="167">
        <v>4</v>
      </c>
      <c r="I172" s="168"/>
      <c r="J172" s="169"/>
      <c r="K172" s="170">
        <f t="shared" si="14"/>
        <v>0</v>
      </c>
      <c r="L172" s="169"/>
      <c r="M172" s="171"/>
      <c r="N172" s="172" t="s">
        <v>1</v>
      </c>
      <c r="O172" s="157" t="s">
        <v>43</v>
      </c>
      <c r="P172" s="158">
        <f t="shared" si="15"/>
        <v>0</v>
      </c>
      <c r="Q172" s="158">
        <f t="shared" si="16"/>
        <v>0</v>
      </c>
      <c r="R172" s="158">
        <f t="shared" si="17"/>
        <v>0</v>
      </c>
      <c r="T172" s="159">
        <f t="shared" si="18"/>
        <v>0</v>
      </c>
      <c r="U172" s="159">
        <v>3.2039999999999999E-2</v>
      </c>
      <c r="V172" s="159">
        <f t="shared" si="19"/>
        <v>0.12816</v>
      </c>
      <c r="W172" s="159">
        <v>0</v>
      </c>
      <c r="X172" s="160">
        <f t="shared" si="20"/>
        <v>0</v>
      </c>
      <c r="AR172" s="161" t="s">
        <v>173</v>
      </c>
      <c r="AT172" s="161" t="s">
        <v>174</v>
      </c>
      <c r="AU172" s="161" t="s">
        <v>147</v>
      </c>
      <c r="AY172" s="14" t="s">
        <v>140</v>
      </c>
      <c r="BE172" s="162">
        <f t="shared" si="21"/>
        <v>0</v>
      </c>
      <c r="BF172" s="162">
        <f t="shared" si="22"/>
        <v>0</v>
      </c>
      <c r="BG172" s="162">
        <f t="shared" si="23"/>
        <v>0</v>
      </c>
      <c r="BH172" s="162">
        <f t="shared" si="24"/>
        <v>0</v>
      </c>
      <c r="BI172" s="162">
        <f t="shared" si="25"/>
        <v>0</v>
      </c>
      <c r="BJ172" s="14" t="s">
        <v>147</v>
      </c>
      <c r="BK172" s="162">
        <f t="shared" si="26"/>
        <v>0</v>
      </c>
      <c r="BL172" s="14" t="s">
        <v>146</v>
      </c>
      <c r="BM172" s="161" t="s">
        <v>263</v>
      </c>
    </row>
    <row r="173" spans="2:65" s="11" customFormat="1" ht="22.9" customHeight="1" x14ac:dyDescent="0.2">
      <c r="B173" s="134"/>
      <c r="D173" s="135" t="s">
        <v>78</v>
      </c>
      <c r="E173" s="145" t="s">
        <v>173</v>
      </c>
      <c r="F173" s="145" t="s">
        <v>264</v>
      </c>
      <c r="I173" s="137"/>
      <c r="J173" s="137"/>
      <c r="K173" s="146">
        <f>BK173</f>
        <v>0</v>
      </c>
      <c r="M173" s="134"/>
      <c r="N173" s="139"/>
      <c r="Q173" s="140">
        <f>SUM(Q174:Q182)</f>
        <v>0</v>
      </c>
      <c r="R173" s="140">
        <f>SUM(R174:R182)</f>
        <v>0</v>
      </c>
      <c r="T173" s="141">
        <f>SUM(T174:T182)</f>
        <v>0</v>
      </c>
      <c r="V173" s="141">
        <f>SUM(V174:V182)</f>
        <v>5.0099999999999999E-2</v>
      </c>
      <c r="X173" s="142">
        <f>SUM(X174:X182)</f>
        <v>0</v>
      </c>
      <c r="AR173" s="135" t="s">
        <v>87</v>
      </c>
      <c r="AT173" s="143" t="s">
        <v>78</v>
      </c>
      <c r="AU173" s="143" t="s">
        <v>87</v>
      </c>
      <c r="AY173" s="135" t="s">
        <v>140</v>
      </c>
      <c r="BK173" s="144">
        <f>SUM(BK174:BK182)</f>
        <v>0</v>
      </c>
    </row>
    <row r="174" spans="2:65" s="1" customFormat="1" ht="21.75" customHeight="1" x14ac:dyDescent="0.2">
      <c r="B174" s="147"/>
      <c r="C174" s="148" t="s">
        <v>265</v>
      </c>
      <c r="D174" s="148" t="s">
        <v>142</v>
      </c>
      <c r="E174" s="149" t="s">
        <v>266</v>
      </c>
      <c r="F174" s="150" t="s">
        <v>267</v>
      </c>
      <c r="G174" s="151" t="s">
        <v>215</v>
      </c>
      <c r="H174" s="152">
        <v>3</v>
      </c>
      <c r="I174" s="153"/>
      <c r="J174" s="153"/>
      <c r="K174" s="154">
        <f t="shared" ref="K174:K182" si="27">ROUND(P174*H174,2)</f>
        <v>0</v>
      </c>
      <c r="L174" s="155"/>
      <c r="M174" s="28"/>
      <c r="N174" s="156" t="s">
        <v>1</v>
      </c>
      <c r="O174" s="157" t="s">
        <v>43</v>
      </c>
      <c r="P174" s="158">
        <f t="shared" ref="P174:P182" si="28">I174+J174</f>
        <v>0</v>
      </c>
      <c r="Q174" s="158">
        <f t="shared" ref="Q174:Q182" si="29">ROUND(I174*H174,2)</f>
        <v>0</v>
      </c>
      <c r="R174" s="158">
        <f t="shared" ref="R174:R182" si="30">ROUND(J174*H174,2)</f>
        <v>0</v>
      </c>
      <c r="T174" s="159">
        <f t="shared" ref="T174:T182" si="31">S174*H174</f>
        <v>0</v>
      </c>
      <c r="U174" s="159">
        <v>1.5E-3</v>
      </c>
      <c r="V174" s="159">
        <f t="shared" ref="V174:V182" si="32">U174*H174</f>
        <v>4.5000000000000005E-3</v>
      </c>
      <c r="W174" s="159">
        <v>0</v>
      </c>
      <c r="X174" s="160">
        <f t="shared" ref="X174:X182" si="33">W174*H174</f>
        <v>0</v>
      </c>
      <c r="AR174" s="161" t="s">
        <v>212</v>
      </c>
      <c r="AT174" s="161" t="s">
        <v>142</v>
      </c>
      <c r="AU174" s="161" t="s">
        <v>147</v>
      </c>
      <c r="AY174" s="14" t="s">
        <v>140</v>
      </c>
      <c r="BE174" s="162">
        <f t="shared" ref="BE174:BE182" si="34">IF(O174="základní",K174,0)</f>
        <v>0</v>
      </c>
      <c r="BF174" s="162">
        <f t="shared" ref="BF174:BF182" si="35">IF(O174="snížená",K174,0)</f>
        <v>0</v>
      </c>
      <c r="BG174" s="162">
        <f t="shared" ref="BG174:BG182" si="36">IF(O174="zákl. přenesená",K174,0)</f>
        <v>0</v>
      </c>
      <c r="BH174" s="162">
        <f t="shared" ref="BH174:BH182" si="37">IF(O174="sníž. přenesená",K174,0)</f>
        <v>0</v>
      </c>
      <c r="BI174" s="162">
        <f t="shared" ref="BI174:BI182" si="38">IF(O174="nulová",K174,0)</f>
        <v>0</v>
      </c>
      <c r="BJ174" s="14" t="s">
        <v>147</v>
      </c>
      <c r="BK174" s="162">
        <f t="shared" ref="BK174:BK182" si="39">ROUND(P174*H174,2)</f>
        <v>0</v>
      </c>
      <c r="BL174" s="14" t="s">
        <v>212</v>
      </c>
      <c r="BM174" s="161" t="s">
        <v>268</v>
      </c>
    </row>
    <row r="175" spans="2:65" s="1" customFormat="1" ht="21.75" customHeight="1" x14ac:dyDescent="0.2">
      <c r="B175" s="147"/>
      <c r="C175" s="148" t="s">
        <v>269</v>
      </c>
      <c r="D175" s="148" t="s">
        <v>142</v>
      </c>
      <c r="E175" s="149" t="s">
        <v>270</v>
      </c>
      <c r="F175" s="150" t="s">
        <v>271</v>
      </c>
      <c r="G175" s="151" t="s">
        <v>184</v>
      </c>
      <c r="H175" s="152">
        <v>28</v>
      </c>
      <c r="I175" s="153"/>
      <c r="J175" s="153"/>
      <c r="K175" s="154">
        <f t="shared" si="27"/>
        <v>0</v>
      </c>
      <c r="L175" s="155"/>
      <c r="M175" s="28"/>
      <c r="N175" s="156" t="s">
        <v>1</v>
      </c>
      <c r="O175" s="157" t="s">
        <v>43</v>
      </c>
      <c r="P175" s="158">
        <f t="shared" si="28"/>
        <v>0</v>
      </c>
      <c r="Q175" s="158">
        <f t="shared" si="29"/>
        <v>0</v>
      </c>
      <c r="R175" s="158">
        <f t="shared" si="30"/>
        <v>0</v>
      </c>
      <c r="T175" s="159">
        <f t="shared" si="31"/>
        <v>0</v>
      </c>
      <c r="U175" s="159">
        <v>1.31E-3</v>
      </c>
      <c r="V175" s="159">
        <f t="shared" si="32"/>
        <v>3.6679999999999997E-2</v>
      </c>
      <c r="W175" s="159">
        <v>0</v>
      </c>
      <c r="X175" s="160">
        <f t="shared" si="33"/>
        <v>0</v>
      </c>
      <c r="AR175" s="161" t="s">
        <v>146</v>
      </c>
      <c r="AT175" s="161" t="s">
        <v>142</v>
      </c>
      <c r="AU175" s="161" t="s">
        <v>147</v>
      </c>
      <c r="AY175" s="14" t="s">
        <v>140</v>
      </c>
      <c r="BE175" s="162">
        <f t="shared" si="34"/>
        <v>0</v>
      </c>
      <c r="BF175" s="162">
        <f t="shared" si="35"/>
        <v>0</v>
      </c>
      <c r="BG175" s="162">
        <f t="shared" si="36"/>
        <v>0</v>
      </c>
      <c r="BH175" s="162">
        <f t="shared" si="37"/>
        <v>0</v>
      </c>
      <c r="BI175" s="162">
        <f t="shared" si="38"/>
        <v>0</v>
      </c>
      <c r="BJ175" s="14" t="s">
        <v>147</v>
      </c>
      <c r="BK175" s="162">
        <f t="shared" si="39"/>
        <v>0</v>
      </c>
      <c r="BL175" s="14" t="s">
        <v>146</v>
      </c>
      <c r="BM175" s="161" t="s">
        <v>272</v>
      </c>
    </row>
    <row r="176" spans="2:65" s="1" customFormat="1" ht="21.75" customHeight="1" x14ac:dyDescent="0.2">
      <c r="B176" s="147"/>
      <c r="C176" s="148" t="s">
        <v>273</v>
      </c>
      <c r="D176" s="148" t="s">
        <v>142</v>
      </c>
      <c r="E176" s="149" t="s">
        <v>274</v>
      </c>
      <c r="F176" s="150" t="s">
        <v>275</v>
      </c>
      <c r="G176" s="151" t="s">
        <v>215</v>
      </c>
      <c r="H176" s="152">
        <v>10</v>
      </c>
      <c r="I176" s="153"/>
      <c r="J176" s="153"/>
      <c r="K176" s="154">
        <f t="shared" si="27"/>
        <v>0</v>
      </c>
      <c r="L176" s="155"/>
      <c r="M176" s="28"/>
      <c r="N176" s="156" t="s">
        <v>1</v>
      </c>
      <c r="O176" s="157" t="s">
        <v>43</v>
      </c>
      <c r="P176" s="158">
        <f t="shared" si="28"/>
        <v>0</v>
      </c>
      <c r="Q176" s="158">
        <f t="shared" si="29"/>
        <v>0</v>
      </c>
      <c r="R176" s="158">
        <f t="shared" si="30"/>
        <v>0</v>
      </c>
      <c r="T176" s="159">
        <f t="shared" si="31"/>
        <v>0</v>
      </c>
      <c r="U176" s="159">
        <v>0</v>
      </c>
      <c r="V176" s="159">
        <f t="shared" si="32"/>
        <v>0</v>
      </c>
      <c r="W176" s="159">
        <v>0</v>
      </c>
      <c r="X176" s="160">
        <f t="shared" si="33"/>
        <v>0</v>
      </c>
      <c r="AR176" s="161" t="s">
        <v>146</v>
      </c>
      <c r="AT176" s="161" t="s">
        <v>142</v>
      </c>
      <c r="AU176" s="161" t="s">
        <v>147</v>
      </c>
      <c r="AY176" s="14" t="s">
        <v>140</v>
      </c>
      <c r="BE176" s="162">
        <f t="shared" si="34"/>
        <v>0</v>
      </c>
      <c r="BF176" s="162">
        <f t="shared" si="35"/>
        <v>0</v>
      </c>
      <c r="BG176" s="162">
        <f t="shared" si="36"/>
        <v>0</v>
      </c>
      <c r="BH176" s="162">
        <f t="shared" si="37"/>
        <v>0</v>
      </c>
      <c r="BI176" s="162">
        <f t="shared" si="38"/>
        <v>0</v>
      </c>
      <c r="BJ176" s="14" t="s">
        <v>147</v>
      </c>
      <c r="BK176" s="162">
        <f t="shared" si="39"/>
        <v>0</v>
      </c>
      <c r="BL176" s="14" t="s">
        <v>146</v>
      </c>
      <c r="BM176" s="161" t="s">
        <v>276</v>
      </c>
    </row>
    <row r="177" spans="2:65" s="1" customFormat="1" ht="21.75" customHeight="1" x14ac:dyDescent="0.2">
      <c r="B177" s="147"/>
      <c r="C177" s="163" t="s">
        <v>277</v>
      </c>
      <c r="D177" s="163" t="s">
        <v>174</v>
      </c>
      <c r="E177" s="164" t="s">
        <v>278</v>
      </c>
      <c r="F177" s="165" t="s">
        <v>279</v>
      </c>
      <c r="G177" s="166" t="s">
        <v>215</v>
      </c>
      <c r="H177" s="167">
        <v>10</v>
      </c>
      <c r="I177" s="168"/>
      <c r="J177" s="169"/>
      <c r="K177" s="170">
        <f t="shared" si="27"/>
        <v>0</v>
      </c>
      <c r="L177" s="169"/>
      <c r="M177" s="171"/>
      <c r="N177" s="172" t="s">
        <v>1</v>
      </c>
      <c r="O177" s="157" t="s">
        <v>43</v>
      </c>
      <c r="P177" s="158">
        <f t="shared" si="28"/>
        <v>0</v>
      </c>
      <c r="Q177" s="158">
        <f t="shared" si="29"/>
        <v>0</v>
      </c>
      <c r="R177" s="158">
        <f t="shared" si="30"/>
        <v>0</v>
      </c>
      <c r="T177" s="159">
        <f t="shared" si="31"/>
        <v>0</v>
      </c>
      <c r="U177" s="159">
        <v>4.0000000000000002E-4</v>
      </c>
      <c r="V177" s="159">
        <f t="shared" si="32"/>
        <v>4.0000000000000001E-3</v>
      </c>
      <c r="W177" s="159">
        <v>0</v>
      </c>
      <c r="X177" s="160">
        <f t="shared" si="33"/>
        <v>0</v>
      </c>
      <c r="AR177" s="161" t="s">
        <v>173</v>
      </c>
      <c r="AT177" s="161" t="s">
        <v>174</v>
      </c>
      <c r="AU177" s="161" t="s">
        <v>147</v>
      </c>
      <c r="AY177" s="14" t="s">
        <v>140</v>
      </c>
      <c r="BE177" s="162">
        <f t="shared" si="34"/>
        <v>0</v>
      </c>
      <c r="BF177" s="162">
        <f t="shared" si="35"/>
        <v>0</v>
      </c>
      <c r="BG177" s="162">
        <f t="shared" si="36"/>
        <v>0</v>
      </c>
      <c r="BH177" s="162">
        <f t="shared" si="37"/>
        <v>0</v>
      </c>
      <c r="BI177" s="162">
        <f t="shared" si="38"/>
        <v>0</v>
      </c>
      <c r="BJ177" s="14" t="s">
        <v>147</v>
      </c>
      <c r="BK177" s="162">
        <f t="shared" si="39"/>
        <v>0</v>
      </c>
      <c r="BL177" s="14" t="s">
        <v>146</v>
      </c>
      <c r="BM177" s="161" t="s">
        <v>280</v>
      </c>
    </row>
    <row r="178" spans="2:65" s="1" customFormat="1" ht="21.75" customHeight="1" x14ac:dyDescent="0.2">
      <c r="B178" s="147"/>
      <c r="C178" s="148" t="s">
        <v>281</v>
      </c>
      <c r="D178" s="148" t="s">
        <v>142</v>
      </c>
      <c r="E178" s="149" t="s">
        <v>282</v>
      </c>
      <c r="F178" s="150" t="s">
        <v>283</v>
      </c>
      <c r="G178" s="151" t="s">
        <v>215</v>
      </c>
      <c r="H178" s="152">
        <v>4</v>
      </c>
      <c r="I178" s="153"/>
      <c r="J178" s="153"/>
      <c r="K178" s="154">
        <f t="shared" si="27"/>
        <v>0</v>
      </c>
      <c r="L178" s="155"/>
      <c r="M178" s="28"/>
      <c r="N178" s="156" t="s">
        <v>1</v>
      </c>
      <c r="O178" s="157" t="s">
        <v>43</v>
      </c>
      <c r="P178" s="158">
        <f t="shared" si="28"/>
        <v>0</v>
      </c>
      <c r="Q178" s="158">
        <f t="shared" si="29"/>
        <v>0</v>
      </c>
      <c r="R178" s="158">
        <f t="shared" si="30"/>
        <v>0</v>
      </c>
      <c r="T178" s="159">
        <f t="shared" si="31"/>
        <v>0</v>
      </c>
      <c r="U178" s="159">
        <v>0</v>
      </c>
      <c r="V178" s="159">
        <f t="shared" si="32"/>
        <v>0</v>
      </c>
      <c r="W178" s="159">
        <v>0</v>
      </c>
      <c r="X178" s="160">
        <f t="shared" si="33"/>
        <v>0</v>
      </c>
      <c r="AR178" s="161" t="s">
        <v>146</v>
      </c>
      <c r="AT178" s="161" t="s">
        <v>142</v>
      </c>
      <c r="AU178" s="161" t="s">
        <v>147</v>
      </c>
      <c r="AY178" s="14" t="s">
        <v>140</v>
      </c>
      <c r="BE178" s="162">
        <f t="shared" si="34"/>
        <v>0</v>
      </c>
      <c r="BF178" s="162">
        <f t="shared" si="35"/>
        <v>0</v>
      </c>
      <c r="BG178" s="162">
        <f t="shared" si="36"/>
        <v>0</v>
      </c>
      <c r="BH178" s="162">
        <f t="shared" si="37"/>
        <v>0</v>
      </c>
      <c r="BI178" s="162">
        <f t="shared" si="38"/>
        <v>0</v>
      </c>
      <c r="BJ178" s="14" t="s">
        <v>147</v>
      </c>
      <c r="BK178" s="162">
        <f t="shared" si="39"/>
        <v>0</v>
      </c>
      <c r="BL178" s="14" t="s">
        <v>146</v>
      </c>
      <c r="BM178" s="161" t="s">
        <v>284</v>
      </c>
    </row>
    <row r="179" spans="2:65" s="1" customFormat="1" ht="21.75" customHeight="1" x14ac:dyDescent="0.2">
      <c r="B179" s="147"/>
      <c r="C179" s="163" t="s">
        <v>285</v>
      </c>
      <c r="D179" s="163" t="s">
        <v>174</v>
      </c>
      <c r="E179" s="164" t="s">
        <v>286</v>
      </c>
      <c r="F179" s="165" t="s">
        <v>287</v>
      </c>
      <c r="G179" s="166" t="s">
        <v>215</v>
      </c>
      <c r="H179" s="167">
        <v>4</v>
      </c>
      <c r="I179" s="168"/>
      <c r="J179" s="169"/>
      <c r="K179" s="170">
        <f t="shared" si="27"/>
        <v>0</v>
      </c>
      <c r="L179" s="169"/>
      <c r="M179" s="171"/>
      <c r="N179" s="172" t="s">
        <v>1</v>
      </c>
      <c r="O179" s="157" t="s">
        <v>43</v>
      </c>
      <c r="P179" s="158">
        <f t="shared" si="28"/>
        <v>0</v>
      </c>
      <c r="Q179" s="158">
        <f t="shared" si="29"/>
        <v>0</v>
      </c>
      <c r="R179" s="158">
        <f t="shared" si="30"/>
        <v>0</v>
      </c>
      <c r="T179" s="159">
        <f t="shared" si="31"/>
        <v>0</v>
      </c>
      <c r="U179" s="159">
        <v>1.1000000000000001E-3</v>
      </c>
      <c r="V179" s="159">
        <f t="shared" si="32"/>
        <v>4.4000000000000003E-3</v>
      </c>
      <c r="W179" s="159">
        <v>0</v>
      </c>
      <c r="X179" s="160">
        <f t="shared" si="33"/>
        <v>0</v>
      </c>
      <c r="AR179" s="161" t="s">
        <v>173</v>
      </c>
      <c r="AT179" s="161" t="s">
        <v>174</v>
      </c>
      <c r="AU179" s="161" t="s">
        <v>147</v>
      </c>
      <c r="AY179" s="14" t="s">
        <v>140</v>
      </c>
      <c r="BE179" s="162">
        <f t="shared" si="34"/>
        <v>0</v>
      </c>
      <c r="BF179" s="162">
        <f t="shared" si="35"/>
        <v>0</v>
      </c>
      <c r="BG179" s="162">
        <f t="shared" si="36"/>
        <v>0</v>
      </c>
      <c r="BH179" s="162">
        <f t="shared" si="37"/>
        <v>0</v>
      </c>
      <c r="BI179" s="162">
        <f t="shared" si="38"/>
        <v>0</v>
      </c>
      <c r="BJ179" s="14" t="s">
        <v>147</v>
      </c>
      <c r="BK179" s="162">
        <f t="shared" si="39"/>
        <v>0</v>
      </c>
      <c r="BL179" s="14" t="s">
        <v>146</v>
      </c>
      <c r="BM179" s="161" t="s">
        <v>288</v>
      </c>
    </row>
    <row r="180" spans="2:65" s="1" customFormat="1" ht="21.75" customHeight="1" x14ac:dyDescent="0.2">
      <c r="B180" s="147"/>
      <c r="C180" s="148" t="s">
        <v>289</v>
      </c>
      <c r="D180" s="148" t="s">
        <v>142</v>
      </c>
      <c r="E180" s="149" t="s">
        <v>290</v>
      </c>
      <c r="F180" s="150" t="s">
        <v>291</v>
      </c>
      <c r="G180" s="151" t="s">
        <v>215</v>
      </c>
      <c r="H180" s="152">
        <v>2</v>
      </c>
      <c r="I180" s="153"/>
      <c r="J180" s="153"/>
      <c r="K180" s="154">
        <f t="shared" si="27"/>
        <v>0</v>
      </c>
      <c r="L180" s="155"/>
      <c r="M180" s="28"/>
      <c r="N180" s="156" t="s">
        <v>1</v>
      </c>
      <c r="O180" s="157" t="s">
        <v>43</v>
      </c>
      <c r="P180" s="158">
        <f t="shared" si="28"/>
        <v>0</v>
      </c>
      <c r="Q180" s="158">
        <f t="shared" si="29"/>
        <v>0</v>
      </c>
      <c r="R180" s="158">
        <f t="shared" si="30"/>
        <v>0</v>
      </c>
      <c r="T180" s="159">
        <f t="shared" si="31"/>
        <v>0</v>
      </c>
      <c r="U180" s="159">
        <v>0</v>
      </c>
      <c r="V180" s="159">
        <f t="shared" si="32"/>
        <v>0</v>
      </c>
      <c r="W180" s="159">
        <v>0</v>
      </c>
      <c r="X180" s="160">
        <f t="shared" si="33"/>
        <v>0</v>
      </c>
      <c r="AR180" s="161" t="s">
        <v>146</v>
      </c>
      <c r="AT180" s="161" t="s">
        <v>142</v>
      </c>
      <c r="AU180" s="161" t="s">
        <v>147</v>
      </c>
      <c r="AY180" s="14" t="s">
        <v>140</v>
      </c>
      <c r="BE180" s="162">
        <f t="shared" si="34"/>
        <v>0</v>
      </c>
      <c r="BF180" s="162">
        <f t="shared" si="35"/>
        <v>0</v>
      </c>
      <c r="BG180" s="162">
        <f t="shared" si="36"/>
        <v>0</v>
      </c>
      <c r="BH180" s="162">
        <f t="shared" si="37"/>
        <v>0</v>
      </c>
      <c r="BI180" s="162">
        <f t="shared" si="38"/>
        <v>0</v>
      </c>
      <c r="BJ180" s="14" t="s">
        <v>147</v>
      </c>
      <c r="BK180" s="162">
        <f t="shared" si="39"/>
        <v>0</v>
      </c>
      <c r="BL180" s="14" t="s">
        <v>146</v>
      </c>
      <c r="BM180" s="161" t="s">
        <v>292</v>
      </c>
    </row>
    <row r="181" spans="2:65" s="1" customFormat="1" ht="16.5" customHeight="1" x14ac:dyDescent="0.2">
      <c r="B181" s="147"/>
      <c r="C181" s="163" t="s">
        <v>293</v>
      </c>
      <c r="D181" s="163" t="s">
        <v>174</v>
      </c>
      <c r="E181" s="164" t="s">
        <v>294</v>
      </c>
      <c r="F181" s="165" t="s">
        <v>295</v>
      </c>
      <c r="G181" s="166" t="s">
        <v>215</v>
      </c>
      <c r="H181" s="167">
        <v>2</v>
      </c>
      <c r="I181" s="168"/>
      <c r="J181" s="169"/>
      <c r="K181" s="170">
        <f t="shared" si="27"/>
        <v>0</v>
      </c>
      <c r="L181" s="169"/>
      <c r="M181" s="171"/>
      <c r="N181" s="172" t="s">
        <v>1</v>
      </c>
      <c r="O181" s="157" t="s">
        <v>43</v>
      </c>
      <c r="P181" s="158">
        <f t="shared" si="28"/>
        <v>0</v>
      </c>
      <c r="Q181" s="158">
        <f t="shared" si="29"/>
        <v>0</v>
      </c>
      <c r="R181" s="158">
        <f t="shared" si="30"/>
        <v>0</v>
      </c>
      <c r="T181" s="159">
        <f t="shared" si="31"/>
        <v>0</v>
      </c>
      <c r="U181" s="159">
        <v>2.5999999999999998E-4</v>
      </c>
      <c r="V181" s="159">
        <f t="shared" si="32"/>
        <v>5.1999999999999995E-4</v>
      </c>
      <c r="W181" s="159">
        <v>0</v>
      </c>
      <c r="X181" s="160">
        <f t="shared" si="33"/>
        <v>0</v>
      </c>
      <c r="AR181" s="161" t="s">
        <v>173</v>
      </c>
      <c r="AT181" s="161" t="s">
        <v>174</v>
      </c>
      <c r="AU181" s="161" t="s">
        <v>147</v>
      </c>
      <c r="AY181" s="14" t="s">
        <v>140</v>
      </c>
      <c r="BE181" s="162">
        <f t="shared" si="34"/>
        <v>0</v>
      </c>
      <c r="BF181" s="162">
        <f t="shared" si="35"/>
        <v>0</v>
      </c>
      <c r="BG181" s="162">
        <f t="shared" si="36"/>
        <v>0</v>
      </c>
      <c r="BH181" s="162">
        <f t="shared" si="37"/>
        <v>0</v>
      </c>
      <c r="BI181" s="162">
        <f t="shared" si="38"/>
        <v>0</v>
      </c>
      <c r="BJ181" s="14" t="s">
        <v>147</v>
      </c>
      <c r="BK181" s="162">
        <f t="shared" si="39"/>
        <v>0</v>
      </c>
      <c r="BL181" s="14" t="s">
        <v>146</v>
      </c>
      <c r="BM181" s="161" t="s">
        <v>296</v>
      </c>
    </row>
    <row r="182" spans="2:65" s="1" customFormat="1" ht="21.75" customHeight="1" x14ac:dyDescent="0.2">
      <c r="B182" s="147"/>
      <c r="C182" s="148" t="s">
        <v>297</v>
      </c>
      <c r="D182" s="148" t="s">
        <v>142</v>
      </c>
      <c r="E182" s="149" t="s">
        <v>298</v>
      </c>
      <c r="F182" s="150" t="s">
        <v>299</v>
      </c>
      <c r="G182" s="151" t="s">
        <v>151</v>
      </c>
      <c r="H182" s="152">
        <v>0.2</v>
      </c>
      <c r="I182" s="153"/>
      <c r="J182" s="153"/>
      <c r="K182" s="154">
        <f t="shared" si="27"/>
        <v>0</v>
      </c>
      <c r="L182" s="155"/>
      <c r="M182" s="28"/>
      <c r="N182" s="156" t="s">
        <v>1</v>
      </c>
      <c r="O182" s="157" t="s">
        <v>43</v>
      </c>
      <c r="P182" s="158">
        <f t="shared" si="28"/>
        <v>0</v>
      </c>
      <c r="Q182" s="158">
        <f t="shared" si="29"/>
        <v>0</v>
      </c>
      <c r="R182" s="158">
        <f t="shared" si="30"/>
        <v>0</v>
      </c>
      <c r="T182" s="159">
        <f t="shared" si="31"/>
        <v>0</v>
      </c>
      <c r="U182" s="159">
        <v>0</v>
      </c>
      <c r="V182" s="159">
        <f t="shared" si="32"/>
        <v>0</v>
      </c>
      <c r="W182" s="159">
        <v>0</v>
      </c>
      <c r="X182" s="160">
        <f t="shared" si="33"/>
        <v>0</v>
      </c>
      <c r="AR182" s="161" t="s">
        <v>146</v>
      </c>
      <c r="AT182" s="161" t="s">
        <v>142</v>
      </c>
      <c r="AU182" s="161" t="s">
        <v>147</v>
      </c>
      <c r="AY182" s="14" t="s">
        <v>140</v>
      </c>
      <c r="BE182" s="162">
        <f t="shared" si="34"/>
        <v>0</v>
      </c>
      <c r="BF182" s="162">
        <f t="shared" si="35"/>
        <v>0</v>
      </c>
      <c r="BG182" s="162">
        <f t="shared" si="36"/>
        <v>0</v>
      </c>
      <c r="BH182" s="162">
        <f t="shared" si="37"/>
        <v>0</v>
      </c>
      <c r="BI182" s="162">
        <f t="shared" si="38"/>
        <v>0</v>
      </c>
      <c r="BJ182" s="14" t="s">
        <v>147</v>
      </c>
      <c r="BK182" s="162">
        <f t="shared" si="39"/>
        <v>0</v>
      </c>
      <c r="BL182" s="14" t="s">
        <v>146</v>
      </c>
      <c r="BM182" s="161" t="s">
        <v>300</v>
      </c>
    </row>
    <row r="183" spans="2:65" s="11" customFormat="1" ht="22.9" customHeight="1" x14ac:dyDescent="0.2">
      <c r="B183" s="134"/>
      <c r="D183" s="135" t="s">
        <v>78</v>
      </c>
      <c r="E183" s="145" t="s">
        <v>181</v>
      </c>
      <c r="F183" s="145" t="s">
        <v>301</v>
      </c>
      <c r="I183" s="137"/>
      <c r="J183" s="137"/>
      <c r="K183" s="146">
        <f>BK183</f>
        <v>0</v>
      </c>
      <c r="M183" s="134"/>
      <c r="N183" s="139"/>
      <c r="Q183" s="140">
        <f>SUM(Q184:Q196)</f>
        <v>0</v>
      </c>
      <c r="R183" s="140">
        <f>SUM(R184:R196)</f>
        <v>0</v>
      </c>
      <c r="T183" s="141">
        <f>SUM(T184:T196)</f>
        <v>0</v>
      </c>
      <c r="V183" s="141">
        <f>SUM(V184:V196)</f>
        <v>1.6166700000000001</v>
      </c>
      <c r="X183" s="142">
        <f>SUM(X184:X196)</f>
        <v>16.139699999999998</v>
      </c>
      <c r="AR183" s="135" t="s">
        <v>87</v>
      </c>
      <c r="AT183" s="143" t="s">
        <v>78</v>
      </c>
      <c r="AU183" s="143" t="s">
        <v>87</v>
      </c>
      <c r="AY183" s="135" t="s">
        <v>140</v>
      </c>
      <c r="BK183" s="144">
        <f>SUM(BK184:BK196)</f>
        <v>0</v>
      </c>
    </row>
    <row r="184" spans="2:65" s="1" customFormat="1" ht="21.75" customHeight="1" x14ac:dyDescent="0.2">
      <c r="B184" s="147"/>
      <c r="C184" s="148" t="s">
        <v>302</v>
      </c>
      <c r="D184" s="148" t="s">
        <v>142</v>
      </c>
      <c r="E184" s="149" t="s">
        <v>303</v>
      </c>
      <c r="F184" s="150" t="s">
        <v>304</v>
      </c>
      <c r="G184" s="151" t="s">
        <v>184</v>
      </c>
      <c r="H184" s="152">
        <v>3</v>
      </c>
      <c r="I184" s="153"/>
      <c r="J184" s="153"/>
      <c r="K184" s="154">
        <f t="shared" ref="K184:K196" si="40">ROUND(P184*H184,2)</f>
        <v>0</v>
      </c>
      <c r="L184" s="155"/>
      <c r="M184" s="28"/>
      <c r="N184" s="156" t="s">
        <v>1</v>
      </c>
      <c r="O184" s="157" t="s">
        <v>43</v>
      </c>
      <c r="P184" s="158">
        <f t="shared" ref="P184:P196" si="41">I184+J184</f>
        <v>0</v>
      </c>
      <c r="Q184" s="158">
        <f t="shared" ref="Q184:Q196" si="42">ROUND(I184*H184,2)</f>
        <v>0</v>
      </c>
      <c r="R184" s="158">
        <f t="shared" ref="R184:R196" si="43">ROUND(J184*H184,2)</f>
        <v>0</v>
      </c>
      <c r="T184" s="159">
        <f t="shared" ref="T184:T196" si="44">S184*H184</f>
        <v>0</v>
      </c>
      <c r="U184" s="159">
        <v>0.1295</v>
      </c>
      <c r="V184" s="159">
        <f t="shared" ref="V184:V196" si="45">U184*H184</f>
        <v>0.38850000000000001</v>
      </c>
      <c r="W184" s="159">
        <v>0</v>
      </c>
      <c r="X184" s="160">
        <f t="shared" ref="X184:X196" si="46">W184*H184</f>
        <v>0</v>
      </c>
      <c r="AR184" s="161" t="s">
        <v>146</v>
      </c>
      <c r="AT184" s="161" t="s">
        <v>142</v>
      </c>
      <c r="AU184" s="161" t="s">
        <v>147</v>
      </c>
      <c r="AY184" s="14" t="s">
        <v>140</v>
      </c>
      <c r="BE184" s="162">
        <f t="shared" ref="BE184:BE196" si="47">IF(O184="základní",K184,0)</f>
        <v>0</v>
      </c>
      <c r="BF184" s="162">
        <f t="shared" ref="BF184:BF196" si="48">IF(O184="snížená",K184,0)</f>
        <v>0</v>
      </c>
      <c r="BG184" s="162">
        <f t="shared" ref="BG184:BG196" si="49">IF(O184="zákl. přenesená",K184,0)</f>
        <v>0</v>
      </c>
      <c r="BH184" s="162">
        <f t="shared" ref="BH184:BH196" si="50">IF(O184="sníž. přenesená",K184,0)</f>
        <v>0</v>
      </c>
      <c r="BI184" s="162">
        <f t="shared" ref="BI184:BI196" si="51">IF(O184="nulová",K184,0)</f>
        <v>0</v>
      </c>
      <c r="BJ184" s="14" t="s">
        <v>147</v>
      </c>
      <c r="BK184" s="162">
        <f t="shared" ref="BK184:BK196" si="52">ROUND(P184*H184,2)</f>
        <v>0</v>
      </c>
      <c r="BL184" s="14" t="s">
        <v>146</v>
      </c>
      <c r="BM184" s="161" t="s">
        <v>305</v>
      </c>
    </row>
    <row r="185" spans="2:65" s="1" customFormat="1" ht="16.5" customHeight="1" x14ac:dyDescent="0.2">
      <c r="B185" s="147"/>
      <c r="C185" s="163" t="s">
        <v>306</v>
      </c>
      <c r="D185" s="163" t="s">
        <v>174</v>
      </c>
      <c r="E185" s="164" t="s">
        <v>307</v>
      </c>
      <c r="F185" s="165" t="s">
        <v>308</v>
      </c>
      <c r="G185" s="166" t="s">
        <v>215</v>
      </c>
      <c r="H185" s="167">
        <v>3</v>
      </c>
      <c r="I185" s="168"/>
      <c r="J185" s="169"/>
      <c r="K185" s="170">
        <f t="shared" si="40"/>
        <v>0</v>
      </c>
      <c r="L185" s="169"/>
      <c r="M185" s="171"/>
      <c r="N185" s="172" t="s">
        <v>1</v>
      </c>
      <c r="O185" s="157" t="s">
        <v>43</v>
      </c>
      <c r="P185" s="158">
        <f t="shared" si="41"/>
        <v>0</v>
      </c>
      <c r="Q185" s="158">
        <f t="shared" si="42"/>
        <v>0</v>
      </c>
      <c r="R185" s="158">
        <f t="shared" si="43"/>
        <v>0</v>
      </c>
      <c r="T185" s="159">
        <f t="shared" si="44"/>
        <v>0</v>
      </c>
      <c r="U185" s="159">
        <v>2.8000000000000001E-2</v>
      </c>
      <c r="V185" s="159">
        <f t="shared" si="45"/>
        <v>8.4000000000000005E-2</v>
      </c>
      <c r="W185" s="159">
        <v>0</v>
      </c>
      <c r="X185" s="160">
        <f t="shared" si="46"/>
        <v>0</v>
      </c>
      <c r="AR185" s="161" t="s">
        <v>173</v>
      </c>
      <c r="AT185" s="161" t="s">
        <v>174</v>
      </c>
      <c r="AU185" s="161" t="s">
        <v>147</v>
      </c>
      <c r="AY185" s="14" t="s">
        <v>140</v>
      </c>
      <c r="BE185" s="162">
        <f t="shared" si="47"/>
        <v>0</v>
      </c>
      <c r="BF185" s="162">
        <f t="shared" si="48"/>
        <v>0</v>
      </c>
      <c r="BG185" s="162">
        <f t="shared" si="49"/>
        <v>0</v>
      </c>
      <c r="BH185" s="162">
        <f t="shared" si="50"/>
        <v>0</v>
      </c>
      <c r="BI185" s="162">
        <f t="shared" si="51"/>
        <v>0</v>
      </c>
      <c r="BJ185" s="14" t="s">
        <v>147</v>
      </c>
      <c r="BK185" s="162">
        <f t="shared" si="52"/>
        <v>0</v>
      </c>
      <c r="BL185" s="14" t="s">
        <v>146</v>
      </c>
      <c r="BM185" s="161" t="s">
        <v>309</v>
      </c>
    </row>
    <row r="186" spans="2:65" s="1" customFormat="1" ht="21.75" customHeight="1" x14ac:dyDescent="0.2">
      <c r="B186" s="147"/>
      <c r="C186" s="148" t="s">
        <v>310</v>
      </c>
      <c r="D186" s="148" t="s">
        <v>142</v>
      </c>
      <c r="E186" s="149" t="s">
        <v>311</v>
      </c>
      <c r="F186" s="150" t="s">
        <v>312</v>
      </c>
      <c r="G186" s="151" t="s">
        <v>151</v>
      </c>
      <c r="H186" s="152">
        <v>0.5</v>
      </c>
      <c r="I186" s="153"/>
      <c r="J186" s="153"/>
      <c r="K186" s="154">
        <f t="shared" si="40"/>
        <v>0</v>
      </c>
      <c r="L186" s="155"/>
      <c r="M186" s="28"/>
      <c r="N186" s="156" t="s">
        <v>1</v>
      </c>
      <c r="O186" s="157" t="s">
        <v>43</v>
      </c>
      <c r="P186" s="158">
        <f t="shared" si="41"/>
        <v>0</v>
      </c>
      <c r="Q186" s="158">
        <f t="shared" si="42"/>
        <v>0</v>
      </c>
      <c r="R186" s="158">
        <f t="shared" si="43"/>
        <v>0</v>
      </c>
      <c r="T186" s="159">
        <f t="shared" si="44"/>
        <v>0</v>
      </c>
      <c r="U186" s="159">
        <v>2.2563399999999998</v>
      </c>
      <c r="V186" s="159">
        <f t="shared" si="45"/>
        <v>1.1281699999999999</v>
      </c>
      <c r="W186" s="159">
        <v>0</v>
      </c>
      <c r="X186" s="160">
        <f t="shared" si="46"/>
        <v>0</v>
      </c>
      <c r="AR186" s="161" t="s">
        <v>146</v>
      </c>
      <c r="AT186" s="161" t="s">
        <v>142</v>
      </c>
      <c r="AU186" s="161" t="s">
        <v>147</v>
      </c>
      <c r="AY186" s="14" t="s">
        <v>140</v>
      </c>
      <c r="BE186" s="162">
        <f t="shared" si="47"/>
        <v>0</v>
      </c>
      <c r="BF186" s="162">
        <f t="shared" si="48"/>
        <v>0</v>
      </c>
      <c r="BG186" s="162">
        <f t="shared" si="49"/>
        <v>0</v>
      </c>
      <c r="BH186" s="162">
        <f t="shared" si="50"/>
        <v>0</v>
      </c>
      <c r="BI186" s="162">
        <f t="shared" si="51"/>
        <v>0</v>
      </c>
      <c r="BJ186" s="14" t="s">
        <v>147</v>
      </c>
      <c r="BK186" s="162">
        <f t="shared" si="52"/>
        <v>0</v>
      </c>
      <c r="BL186" s="14" t="s">
        <v>146</v>
      </c>
      <c r="BM186" s="161" t="s">
        <v>313</v>
      </c>
    </row>
    <row r="187" spans="2:65" s="1" customFormat="1" ht="21.75" customHeight="1" x14ac:dyDescent="0.2">
      <c r="B187" s="147"/>
      <c r="C187" s="148" t="s">
        <v>314</v>
      </c>
      <c r="D187" s="148" t="s">
        <v>142</v>
      </c>
      <c r="E187" s="149" t="s">
        <v>315</v>
      </c>
      <c r="F187" s="150" t="s">
        <v>316</v>
      </c>
      <c r="G187" s="151" t="s">
        <v>145</v>
      </c>
      <c r="H187" s="152">
        <v>400</v>
      </c>
      <c r="I187" s="153"/>
      <c r="J187" s="153"/>
      <c r="K187" s="154">
        <f t="shared" si="40"/>
        <v>0</v>
      </c>
      <c r="L187" s="155"/>
      <c r="M187" s="28"/>
      <c r="N187" s="156" t="s">
        <v>1</v>
      </c>
      <c r="O187" s="157" t="s">
        <v>43</v>
      </c>
      <c r="P187" s="158">
        <f t="shared" si="41"/>
        <v>0</v>
      </c>
      <c r="Q187" s="158">
        <f t="shared" si="42"/>
        <v>0</v>
      </c>
      <c r="R187" s="158">
        <f t="shared" si="43"/>
        <v>0</v>
      </c>
      <c r="T187" s="159">
        <f t="shared" si="44"/>
        <v>0</v>
      </c>
      <c r="U187" s="159">
        <v>4.0000000000000003E-5</v>
      </c>
      <c r="V187" s="159">
        <f t="shared" si="45"/>
        <v>1.6E-2</v>
      </c>
      <c r="W187" s="159">
        <v>0</v>
      </c>
      <c r="X187" s="160">
        <f t="shared" si="46"/>
        <v>0</v>
      </c>
      <c r="AR187" s="161" t="s">
        <v>146</v>
      </c>
      <c r="AT187" s="161" t="s">
        <v>142</v>
      </c>
      <c r="AU187" s="161" t="s">
        <v>147</v>
      </c>
      <c r="AY187" s="14" t="s">
        <v>140</v>
      </c>
      <c r="BE187" s="162">
        <f t="shared" si="47"/>
        <v>0</v>
      </c>
      <c r="BF187" s="162">
        <f t="shared" si="48"/>
        <v>0</v>
      </c>
      <c r="BG187" s="162">
        <f t="shared" si="49"/>
        <v>0</v>
      </c>
      <c r="BH187" s="162">
        <f t="shared" si="50"/>
        <v>0</v>
      </c>
      <c r="BI187" s="162">
        <f t="shared" si="51"/>
        <v>0</v>
      </c>
      <c r="BJ187" s="14" t="s">
        <v>147</v>
      </c>
      <c r="BK187" s="162">
        <f t="shared" si="52"/>
        <v>0</v>
      </c>
      <c r="BL187" s="14" t="s">
        <v>146</v>
      </c>
      <c r="BM187" s="161" t="s">
        <v>317</v>
      </c>
    </row>
    <row r="188" spans="2:65" s="1" customFormat="1" ht="16.5" customHeight="1" x14ac:dyDescent="0.2">
      <c r="B188" s="147"/>
      <c r="C188" s="148" t="s">
        <v>318</v>
      </c>
      <c r="D188" s="148" t="s">
        <v>142</v>
      </c>
      <c r="E188" s="149" t="s">
        <v>319</v>
      </c>
      <c r="F188" s="150" t="s">
        <v>320</v>
      </c>
      <c r="G188" s="151" t="s">
        <v>184</v>
      </c>
      <c r="H188" s="152">
        <v>65</v>
      </c>
      <c r="I188" s="153"/>
      <c r="J188" s="153"/>
      <c r="K188" s="154">
        <f t="shared" si="40"/>
        <v>0</v>
      </c>
      <c r="L188" s="155"/>
      <c r="M188" s="28"/>
      <c r="N188" s="156" t="s">
        <v>1</v>
      </c>
      <c r="O188" s="157" t="s">
        <v>43</v>
      </c>
      <c r="P188" s="158">
        <f t="shared" si="41"/>
        <v>0</v>
      </c>
      <c r="Q188" s="158">
        <f t="shared" si="42"/>
        <v>0</v>
      </c>
      <c r="R188" s="158">
        <f t="shared" si="43"/>
        <v>0</v>
      </c>
      <c r="T188" s="159">
        <f t="shared" si="44"/>
        <v>0</v>
      </c>
      <c r="U188" s="159">
        <v>0</v>
      </c>
      <c r="V188" s="159">
        <f t="shared" si="45"/>
        <v>0</v>
      </c>
      <c r="W188" s="159">
        <v>8.9999999999999993E-3</v>
      </c>
      <c r="X188" s="160">
        <f t="shared" si="46"/>
        <v>0.58499999999999996</v>
      </c>
      <c r="AR188" s="161" t="s">
        <v>146</v>
      </c>
      <c r="AT188" s="161" t="s">
        <v>142</v>
      </c>
      <c r="AU188" s="161" t="s">
        <v>147</v>
      </c>
      <c r="AY188" s="14" t="s">
        <v>140</v>
      </c>
      <c r="BE188" s="162">
        <f t="shared" si="47"/>
        <v>0</v>
      </c>
      <c r="BF188" s="162">
        <f t="shared" si="48"/>
        <v>0</v>
      </c>
      <c r="BG188" s="162">
        <f t="shared" si="49"/>
        <v>0</v>
      </c>
      <c r="BH188" s="162">
        <f t="shared" si="50"/>
        <v>0</v>
      </c>
      <c r="BI188" s="162">
        <f t="shared" si="51"/>
        <v>0</v>
      </c>
      <c r="BJ188" s="14" t="s">
        <v>147</v>
      </c>
      <c r="BK188" s="162">
        <f t="shared" si="52"/>
        <v>0</v>
      </c>
      <c r="BL188" s="14" t="s">
        <v>146</v>
      </c>
      <c r="BM188" s="161" t="s">
        <v>321</v>
      </c>
    </row>
    <row r="189" spans="2:65" s="1" customFormat="1" ht="21.75" customHeight="1" x14ac:dyDescent="0.2">
      <c r="B189" s="147"/>
      <c r="C189" s="148" t="s">
        <v>322</v>
      </c>
      <c r="D189" s="148" t="s">
        <v>142</v>
      </c>
      <c r="E189" s="149" t="s">
        <v>323</v>
      </c>
      <c r="F189" s="150" t="s">
        <v>324</v>
      </c>
      <c r="G189" s="151" t="s">
        <v>215</v>
      </c>
      <c r="H189" s="152">
        <v>15</v>
      </c>
      <c r="I189" s="153"/>
      <c r="J189" s="153"/>
      <c r="K189" s="154">
        <f t="shared" si="40"/>
        <v>0</v>
      </c>
      <c r="L189" s="155"/>
      <c r="M189" s="28"/>
      <c r="N189" s="156" t="s">
        <v>1</v>
      </c>
      <c r="O189" s="157" t="s">
        <v>43</v>
      </c>
      <c r="P189" s="158">
        <f t="shared" si="41"/>
        <v>0</v>
      </c>
      <c r="Q189" s="158">
        <f t="shared" si="42"/>
        <v>0</v>
      </c>
      <c r="R189" s="158">
        <f t="shared" si="43"/>
        <v>0</v>
      </c>
      <c r="T189" s="159">
        <f t="shared" si="44"/>
        <v>0</v>
      </c>
      <c r="U189" s="159">
        <v>0</v>
      </c>
      <c r="V189" s="159">
        <f t="shared" si="45"/>
        <v>0</v>
      </c>
      <c r="W189" s="159">
        <v>0</v>
      </c>
      <c r="X189" s="160">
        <f t="shared" si="46"/>
        <v>0</v>
      </c>
      <c r="AR189" s="161" t="s">
        <v>146</v>
      </c>
      <c r="AT189" s="161" t="s">
        <v>142</v>
      </c>
      <c r="AU189" s="161" t="s">
        <v>147</v>
      </c>
      <c r="AY189" s="14" t="s">
        <v>140</v>
      </c>
      <c r="BE189" s="162">
        <f t="shared" si="47"/>
        <v>0</v>
      </c>
      <c r="BF189" s="162">
        <f t="shared" si="48"/>
        <v>0</v>
      </c>
      <c r="BG189" s="162">
        <f t="shared" si="49"/>
        <v>0</v>
      </c>
      <c r="BH189" s="162">
        <f t="shared" si="50"/>
        <v>0</v>
      </c>
      <c r="BI189" s="162">
        <f t="shared" si="51"/>
        <v>0</v>
      </c>
      <c r="BJ189" s="14" t="s">
        <v>147</v>
      </c>
      <c r="BK189" s="162">
        <f t="shared" si="52"/>
        <v>0</v>
      </c>
      <c r="BL189" s="14" t="s">
        <v>146</v>
      </c>
      <c r="BM189" s="161" t="s">
        <v>325</v>
      </c>
    </row>
    <row r="190" spans="2:65" s="1" customFormat="1" ht="16.5" customHeight="1" x14ac:dyDescent="0.2">
      <c r="B190" s="147"/>
      <c r="C190" s="148" t="s">
        <v>326</v>
      </c>
      <c r="D190" s="148" t="s">
        <v>142</v>
      </c>
      <c r="E190" s="149" t="s">
        <v>327</v>
      </c>
      <c r="F190" s="150" t="s">
        <v>328</v>
      </c>
      <c r="G190" s="151" t="s">
        <v>145</v>
      </c>
      <c r="H190" s="152">
        <v>42.5</v>
      </c>
      <c r="I190" s="153"/>
      <c r="J190" s="153"/>
      <c r="K190" s="154">
        <f t="shared" si="40"/>
        <v>0</v>
      </c>
      <c r="L190" s="155"/>
      <c r="M190" s="28"/>
      <c r="N190" s="156" t="s">
        <v>1</v>
      </c>
      <c r="O190" s="157" t="s">
        <v>43</v>
      </c>
      <c r="P190" s="158">
        <f t="shared" si="41"/>
        <v>0</v>
      </c>
      <c r="Q190" s="158">
        <f t="shared" si="42"/>
        <v>0</v>
      </c>
      <c r="R190" s="158">
        <f t="shared" si="43"/>
        <v>0</v>
      </c>
      <c r="T190" s="159">
        <f t="shared" si="44"/>
        <v>0</v>
      </c>
      <c r="U190" s="159">
        <v>0</v>
      </c>
      <c r="V190" s="159">
        <f t="shared" si="45"/>
        <v>0</v>
      </c>
      <c r="W190" s="159">
        <v>5.8999999999999997E-2</v>
      </c>
      <c r="X190" s="160">
        <f t="shared" si="46"/>
        <v>2.5074999999999998</v>
      </c>
      <c r="AR190" s="161" t="s">
        <v>146</v>
      </c>
      <c r="AT190" s="161" t="s">
        <v>142</v>
      </c>
      <c r="AU190" s="161" t="s">
        <v>147</v>
      </c>
      <c r="AY190" s="14" t="s">
        <v>140</v>
      </c>
      <c r="BE190" s="162">
        <f t="shared" si="47"/>
        <v>0</v>
      </c>
      <c r="BF190" s="162">
        <f t="shared" si="48"/>
        <v>0</v>
      </c>
      <c r="BG190" s="162">
        <f t="shared" si="49"/>
        <v>0</v>
      </c>
      <c r="BH190" s="162">
        <f t="shared" si="50"/>
        <v>0</v>
      </c>
      <c r="BI190" s="162">
        <f t="shared" si="51"/>
        <v>0</v>
      </c>
      <c r="BJ190" s="14" t="s">
        <v>147</v>
      </c>
      <c r="BK190" s="162">
        <f t="shared" si="52"/>
        <v>0</v>
      </c>
      <c r="BL190" s="14" t="s">
        <v>146</v>
      </c>
      <c r="BM190" s="161" t="s">
        <v>329</v>
      </c>
    </row>
    <row r="191" spans="2:65" s="1" customFormat="1" ht="16.5" customHeight="1" x14ac:dyDescent="0.2">
      <c r="B191" s="147"/>
      <c r="C191" s="148" t="s">
        <v>330</v>
      </c>
      <c r="D191" s="148" t="s">
        <v>142</v>
      </c>
      <c r="E191" s="149" t="s">
        <v>331</v>
      </c>
      <c r="F191" s="150" t="s">
        <v>332</v>
      </c>
      <c r="G191" s="151" t="s">
        <v>145</v>
      </c>
      <c r="H191" s="152">
        <v>64.2</v>
      </c>
      <c r="I191" s="153"/>
      <c r="J191" s="153"/>
      <c r="K191" s="154">
        <f t="shared" si="40"/>
        <v>0</v>
      </c>
      <c r="L191" s="155"/>
      <c r="M191" s="28"/>
      <c r="N191" s="156" t="s">
        <v>1</v>
      </c>
      <c r="O191" s="157" t="s">
        <v>43</v>
      </c>
      <c r="P191" s="158">
        <f t="shared" si="41"/>
        <v>0</v>
      </c>
      <c r="Q191" s="158">
        <f t="shared" si="42"/>
        <v>0</v>
      </c>
      <c r="R191" s="158">
        <f t="shared" si="43"/>
        <v>0</v>
      </c>
      <c r="T191" s="159">
        <f t="shared" si="44"/>
        <v>0</v>
      </c>
      <c r="U191" s="159">
        <v>0</v>
      </c>
      <c r="V191" s="159">
        <f t="shared" si="45"/>
        <v>0</v>
      </c>
      <c r="W191" s="159">
        <v>7.5999999999999998E-2</v>
      </c>
      <c r="X191" s="160">
        <f t="shared" si="46"/>
        <v>4.8792</v>
      </c>
      <c r="AR191" s="161" t="s">
        <v>146</v>
      </c>
      <c r="AT191" s="161" t="s">
        <v>142</v>
      </c>
      <c r="AU191" s="161" t="s">
        <v>147</v>
      </c>
      <c r="AY191" s="14" t="s">
        <v>140</v>
      </c>
      <c r="BE191" s="162">
        <f t="shared" si="47"/>
        <v>0</v>
      </c>
      <c r="BF191" s="162">
        <f t="shared" si="48"/>
        <v>0</v>
      </c>
      <c r="BG191" s="162">
        <f t="shared" si="49"/>
        <v>0</v>
      </c>
      <c r="BH191" s="162">
        <f t="shared" si="50"/>
        <v>0</v>
      </c>
      <c r="BI191" s="162">
        <f t="shared" si="51"/>
        <v>0</v>
      </c>
      <c r="BJ191" s="14" t="s">
        <v>147</v>
      </c>
      <c r="BK191" s="162">
        <f t="shared" si="52"/>
        <v>0</v>
      </c>
      <c r="BL191" s="14" t="s">
        <v>146</v>
      </c>
      <c r="BM191" s="161" t="s">
        <v>333</v>
      </c>
    </row>
    <row r="192" spans="2:65" s="1" customFormat="1" ht="21.75" customHeight="1" x14ac:dyDescent="0.2">
      <c r="B192" s="147"/>
      <c r="C192" s="148" t="s">
        <v>334</v>
      </c>
      <c r="D192" s="148" t="s">
        <v>142</v>
      </c>
      <c r="E192" s="149" t="s">
        <v>335</v>
      </c>
      <c r="F192" s="150" t="s">
        <v>336</v>
      </c>
      <c r="G192" s="151" t="s">
        <v>184</v>
      </c>
      <c r="H192" s="152">
        <v>35</v>
      </c>
      <c r="I192" s="153"/>
      <c r="J192" s="153"/>
      <c r="K192" s="154">
        <f t="shared" si="40"/>
        <v>0</v>
      </c>
      <c r="L192" s="155"/>
      <c r="M192" s="28"/>
      <c r="N192" s="156" t="s">
        <v>1</v>
      </c>
      <c r="O192" s="157" t="s">
        <v>43</v>
      </c>
      <c r="P192" s="158">
        <f t="shared" si="41"/>
        <v>0</v>
      </c>
      <c r="Q192" s="158">
        <f t="shared" si="42"/>
        <v>0</v>
      </c>
      <c r="R192" s="158">
        <f t="shared" si="43"/>
        <v>0</v>
      </c>
      <c r="T192" s="159">
        <f t="shared" si="44"/>
        <v>0</v>
      </c>
      <c r="U192" s="159">
        <v>0</v>
      </c>
      <c r="V192" s="159">
        <f t="shared" si="45"/>
        <v>0</v>
      </c>
      <c r="W192" s="159">
        <v>1.0999999999999999E-2</v>
      </c>
      <c r="X192" s="160">
        <f t="shared" si="46"/>
        <v>0.38499999999999995</v>
      </c>
      <c r="AR192" s="161" t="s">
        <v>146</v>
      </c>
      <c r="AT192" s="161" t="s">
        <v>142</v>
      </c>
      <c r="AU192" s="161" t="s">
        <v>147</v>
      </c>
      <c r="AY192" s="14" t="s">
        <v>140</v>
      </c>
      <c r="BE192" s="162">
        <f t="shared" si="47"/>
        <v>0</v>
      </c>
      <c r="BF192" s="162">
        <f t="shared" si="48"/>
        <v>0</v>
      </c>
      <c r="BG192" s="162">
        <f t="shared" si="49"/>
        <v>0</v>
      </c>
      <c r="BH192" s="162">
        <f t="shared" si="50"/>
        <v>0</v>
      </c>
      <c r="BI192" s="162">
        <f t="shared" si="51"/>
        <v>0</v>
      </c>
      <c r="BJ192" s="14" t="s">
        <v>147</v>
      </c>
      <c r="BK192" s="162">
        <f t="shared" si="52"/>
        <v>0</v>
      </c>
      <c r="BL192" s="14" t="s">
        <v>146</v>
      </c>
      <c r="BM192" s="161" t="s">
        <v>337</v>
      </c>
    </row>
    <row r="193" spans="2:65" s="1" customFormat="1" ht="21.75" customHeight="1" x14ac:dyDescent="0.2">
      <c r="B193" s="147"/>
      <c r="C193" s="148" t="s">
        <v>338</v>
      </c>
      <c r="D193" s="148" t="s">
        <v>142</v>
      </c>
      <c r="E193" s="149" t="s">
        <v>339</v>
      </c>
      <c r="F193" s="150" t="s">
        <v>340</v>
      </c>
      <c r="G193" s="151" t="s">
        <v>184</v>
      </c>
      <c r="H193" s="152">
        <v>16</v>
      </c>
      <c r="I193" s="153"/>
      <c r="J193" s="153"/>
      <c r="K193" s="154">
        <f t="shared" si="40"/>
        <v>0</v>
      </c>
      <c r="L193" s="155"/>
      <c r="M193" s="28"/>
      <c r="N193" s="156" t="s">
        <v>1</v>
      </c>
      <c r="O193" s="157" t="s">
        <v>43</v>
      </c>
      <c r="P193" s="158">
        <f t="shared" si="41"/>
        <v>0</v>
      </c>
      <c r="Q193" s="158">
        <f t="shared" si="42"/>
        <v>0</v>
      </c>
      <c r="R193" s="158">
        <f t="shared" si="43"/>
        <v>0</v>
      </c>
      <c r="T193" s="159">
        <f t="shared" si="44"/>
        <v>0</v>
      </c>
      <c r="U193" s="159">
        <v>0</v>
      </c>
      <c r="V193" s="159">
        <f t="shared" si="45"/>
        <v>0</v>
      </c>
      <c r="W193" s="159">
        <v>0</v>
      </c>
      <c r="X193" s="160">
        <f t="shared" si="46"/>
        <v>0</v>
      </c>
      <c r="AR193" s="161" t="s">
        <v>146</v>
      </c>
      <c r="AT193" s="161" t="s">
        <v>142</v>
      </c>
      <c r="AU193" s="161" t="s">
        <v>147</v>
      </c>
      <c r="AY193" s="14" t="s">
        <v>140</v>
      </c>
      <c r="BE193" s="162">
        <f t="shared" si="47"/>
        <v>0</v>
      </c>
      <c r="BF193" s="162">
        <f t="shared" si="48"/>
        <v>0</v>
      </c>
      <c r="BG193" s="162">
        <f t="shared" si="49"/>
        <v>0</v>
      </c>
      <c r="BH193" s="162">
        <f t="shared" si="50"/>
        <v>0</v>
      </c>
      <c r="BI193" s="162">
        <f t="shared" si="51"/>
        <v>0</v>
      </c>
      <c r="BJ193" s="14" t="s">
        <v>147</v>
      </c>
      <c r="BK193" s="162">
        <f t="shared" si="52"/>
        <v>0</v>
      </c>
      <c r="BL193" s="14" t="s">
        <v>146</v>
      </c>
      <c r="BM193" s="161" t="s">
        <v>341</v>
      </c>
    </row>
    <row r="194" spans="2:65" s="1" customFormat="1" ht="21.75" customHeight="1" x14ac:dyDescent="0.2">
      <c r="B194" s="147"/>
      <c r="C194" s="148" t="s">
        <v>342</v>
      </c>
      <c r="D194" s="148" t="s">
        <v>142</v>
      </c>
      <c r="E194" s="149" t="s">
        <v>343</v>
      </c>
      <c r="F194" s="150" t="s">
        <v>344</v>
      </c>
      <c r="G194" s="151" t="s">
        <v>145</v>
      </c>
      <c r="H194" s="152">
        <v>581</v>
      </c>
      <c r="I194" s="153"/>
      <c r="J194" s="153"/>
      <c r="K194" s="154">
        <f t="shared" si="40"/>
        <v>0</v>
      </c>
      <c r="L194" s="155"/>
      <c r="M194" s="28"/>
      <c r="N194" s="156" t="s">
        <v>1</v>
      </c>
      <c r="O194" s="157" t="s">
        <v>43</v>
      </c>
      <c r="P194" s="158">
        <f t="shared" si="41"/>
        <v>0</v>
      </c>
      <c r="Q194" s="158">
        <f t="shared" si="42"/>
        <v>0</v>
      </c>
      <c r="R194" s="158">
        <f t="shared" si="43"/>
        <v>0</v>
      </c>
      <c r="T194" s="159">
        <f t="shared" si="44"/>
        <v>0</v>
      </c>
      <c r="U194" s="159">
        <v>0</v>
      </c>
      <c r="V194" s="159">
        <f t="shared" si="45"/>
        <v>0</v>
      </c>
      <c r="W194" s="159">
        <v>4.0000000000000001E-3</v>
      </c>
      <c r="X194" s="160">
        <f t="shared" si="46"/>
        <v>2.3239999999999998</v>
      </c>
      <c r="AR194" s="161" t="s">
        <v>146</v>
      </c>
      <c r="AT194" s="161" t="s">
        <v>142</v>
      </c>
      <c r="AU194" s="161" t="s">
        <v>147</v>
      </c>
      <c r="AY194" s="14" t="s">
        <v>140</v>
      </c>
      <c r="BE194" s="162">
        <f t="shared" si="47"/>
        <v>0</v>
      </c>
      <c r="BF194" s="162">
        <f t="shared" si="48"/>
        <v>0</v>
      </c>
      <c r="BG194" s="162">
        <f t="shared" si="49"/>
        <v>0</v>
      </c>
      <c r="BH194" s="162">
        <f t="shared" si="50"/>
        <v>0</v>
      </c>
      <c r="BI194" s="162">
        <f t="shared" si="51"/>
        <v>0</v>
      </c>
      <c r="BJ194" s="14" t="s">
        <v>147</v>
      </c>
      <c r="BK194" s="162">
        <f t="shared" si="52"/>
        <v>0</v>
      </c>
      <c r="BL194" s="14" t="s">
        <v>146</v>
      </c>
      <c r="BM194" s="161" t="s">
        <v>345</v>
      </c>
    </row>
    <row r="195" spans="2:65" s="1" customFormat="1" ht="21.75" customHeight="1" x14ac:dyDescent="0.2">
      <c r="B195" s="147"/>
      <c r="C195" s="148" t="s">
        <v>346</v>
      </c>
      <c r="D195" s="148" t="s">
        <v>142</v>
      </c>
      <c r="E195" s="149" t="s">
        <v>347</v>
      </c>
      <c r="F195" s="150" t="s">
        <v>348</v>
      </c>
      <c r="G195" s="151" t="s">
        <v>145</v>
      </c>
      <c r="H195" s="152">
        <v>590</v>
      </c>
      <c r="I195" s="153"/>
      <c r="J195" s="153"/>
      <c r="K195" s="154">
        <f t="shared" si="40"/>
        <v>0</v>
      </c>
      <c r="L195" s="155"/>
      <c r="M195" s="28"/>
      <c r="N195" s="156" t="s">
        <v>1</v>
      </c>
      <c r="O195" s="157" t="s">
        <v>43</v>
      </c>
      <c r="P195" s="158">
        <f t="shared" si="41"/>
        <v>0</v>
      </c>
      <c r="Q195" s="158">
        <f t="shared" si="42"/>
        <v>0</v>
      </c>
      <c r="R195" s="158">
        <f t="shared" si="43"/>
        <v>0</v>
      </c>
      <c r="T195" s="159">
        <f t="shared" si="44"/>
        <v>0</v>
      </c>
      <c r="U195" s="159">
        <v>0</v>
      </c>
      <c r="V195" s="159">
        <f t="shared" si="45"/>
        <v>0</v>
      </c>
      <c r="W195" s="159">
        <v>1.2999999999999999E-3</v>
      </c>
      <c r="X195" s="160">
        <f t="shared" si="46"/>
        <v>0.76700000000000002</v>
      </c>
      <c r="AR195" s="161" t="s">
        <v>146</v>
      </c>
      <c r="AT195" s="161" t="s">
        <v>142</v>
      </c>
      <c r="AU195" s="161" t="s">
        <v>147</v>
      </c>
      <c r="AY195" s="14" t="s">
        <v>140</v>
      </c>
      <c r="BE195" s="162">
        <f t="shared" si="47"/>
        <v>0</v>
      </c>
      <c r="BF195" s="162">
        <f t="shared" si="48"/>
        <v>0</v>
      </c>
      <c r="BG195" s="162">
        <f t="shared" si="49"/>
        <v>0</v>
      </c>
      <c r="BH195" s="162">
        <f t="shared" si="50"/>
        <v>0</v>
      </c>
      <c r="BI195" s="162">
        <f t="shared" si="51"/>
        <v>0</v>
      </c>
      <c r="BJ195" s="14" t="s">
        <v>147</v>
      </c>
      <c r="BK195" s="162">
        <f t="shared" si="52"/>
        <v>0</v>
      </c>
      <c r="BL195" s="14" t="s">
        <v>146</v>
      </c>
      <c r="BM195" s="161" t="s">
        <v>349</v>
      </c>
    </row>
    <row r="196" spans="2:65" s="1" customFormat="1" ht="21.75" customHeight="1" x14ac:dyDescent="0.2">
      <c r="B196" s="147"/>
      <c r="C196" s="148" t="s">
        <v>350</v>
      </c>
      <c r="D196" s="148" t="s">
        <v>142</v>
      </c>
      <c r="E196" s="149" t="s">
        <v>351</v>
      </c>
      <c r="F196" s="150" t="s">
        <v>352</v>
      </c>
      <c r="G196" s="151" t="s">
        <v>145</v>
      </c>
      <c r="H196" s="152">
        <v>69</v>
      </c>
      <c r="I196" s="153"/>
      <c r="J196" s="153"/>
      <c r="K196" s="154">
        <f t="shared" si="40"/>
        <v>0</v>
      </c>
      <c r="L196" s="155"/>
      <c r="M196" s="28"/>
      <c r="N196" s="156" t="s">
        <v>1</v>
      </c>
      <c r="O196" s="157" t="s">
        <v>43</v>
      </c>
      <c r="P196" s="158">
        <f t="shared" si="41"/>
        <v>0</v>
      </c>
      <c r="Q196" s="158">
        <f t="shared" si="42"/>
        <v>0</v>
      </c>
      <c r="R196" s="158">
        <f t="shared" si="43"/>
        <v>0</v>
      </c>
      <c r="T196" s="159">
        <f t="shared" si="44"/>
        <v>0</v>
      </c>
      <c r="U196" s="159">
        <v>0</v>
      </c>
      <c r="V196" s="159">
        <f t="shared" si="45"/>
        <v>0</v>
      </c>
      <c r="W196" s="159">
        <v>6.8000000000000005E-2</v>
      </c>
      <c r="X196" s="160">
        <f t="shared" si="46"/>
        <v>4.6920000000000002</v>
      </c>
      <c r="AR196" s="161" t="s">
        <v>146</v>
      </c>
      <c r="AT196" s="161" t="s">
        <v>142</v>
      </c>
      <c r="AU196" s="161" t="s">
        <v>147</v>
      </c>
      <c r="AY196" s="14" t="s">
        <v>140</v>
      </c>
      <c r="BE196" s="162">
        <f t="shared" si="47"/>
        <v>0</v>
      </c>
      <c r="BF196" s="162">
        <f t="shared" si="48"/>
        <v>0</v>
      </c>
      <c r="BG196" s="162">
        <f t="shared" si="49"/>
        <v>0</v>
      </c>
      <c r="BH196" s="162">
        <f t="shared" si="50"/>
        <v>0</v>
      </c>
      <c r="BI196" s="162">
        <f t="shared" si="51"/>
        <v>0</v>
      </c>
      <c r="BJ196" s="14" t="s">
        <v>147</v>
      </c>
      <c r="BK196" s="162">
        <f t="shared" si="52"/>
        <v>0</v>
      </c>
      <c r="BL196" s="14" t="s">
        <v>146</v>
      </c>
      <c r="BM196" s="161" t="s">
        <v>353</v>
      </c>
    </row>
    <row r="197" spans="2:65" s="11" customFormat="1" ht="22.9" customHeight="1" x14ac:dyDescent="0.2">
      <c r="B197" s="134"/>
      <c r="D197" s="135" t="s">
        <v>78</v>
      </c>
      <c r="E197" s="145" t="s">
        <v>354</v>
      </c>
      <c r="F197" s="145" t="s">
        <v>355</v>
      </c>
      <c r="I197" s="137"/>
      <c r="J197" s="137"/>
      <c r="K197" s="146">
        <f>BK197</f>
        <v>0</v>
      </c>
      <c r="M197" s="134"/>
      <c r="N197" s="139"/>
      <c r="Q197" s="140">
        <f>SUM(Q198:Q209)</f>
        <v>0</v>
      </c>
      <c r="R197" s="140">
        <f>SUM(R198:R209)</f>
        <v>0</v>
      </c>
      <c r="T197" s="141">
        <f>SUM(T198:T209)</f>
        <v>0</v>
      </c>
      <c r="V197" s="141">
        <f>SUM(V198:V209)</f>
        <v>0</v>
      </c>
      <c r="X197" s="142">
        <f>SUM(X198:X209)</f>
        <v>0</v>
      </c>
      <c r="AR197" s="135" t="s">
        <v>87</v>
      </c>
      <c r="AT197" s="143" t="s">
        <v>78</v>
      </c>
      <c r="AU197" s="143" t="s">
        <v>87</v>
      </c>
      <c r="AY197" s="135" t="s">
        <v>140</v>
      </c>
      <c r="BK197" s="144">
        <f>SUM(BK198:BK209)</f>
        <v>0</v>
      </c>
    </row>
    <row r="198" spans="2:65" s="1" customFormat="1" ht="21.75" customHeight="1" x14ac:dyDescent="0.2">
      <c r="B198" s="147"/>
      <c r="C198" s="148" t="s">
        <v>356</v>
      </c>
      <c r="D198" s="148" t="s">
        <v>142</v>
      </c>
      <c r="E198" s="149" t="s">
        <v>357</v>
      </c>
      <c r="F198" s="150" t="s">
        <v>358</v>
      </c>
      <c r="G198" s="151" t="s">
        <v>167</v>
      </c>
      <c r="H198" s="152">
        <v>29.661000000000001</v>
      </c>
      <c r="I198" s="153"/>
      <c r="J198" s="153"/>
      <c r="K198" s="154">
        <f t="shared" ref="K198:K204" si="53">ROUND(P198*H198,2)</f>
        <v>0</v>
      </c>
      <c r="L198" s="155"/>
      <c r="M198" s="28"/>
      <c r="N198" s="156" t="s">
        <v>1</v>
      </c>
      <c r="O198" s="157" t="s">
        <v>43</v>
      </c>
      <c r="P198" s="158">
        <f t="shared" ref="P198:P204" si="54">I198+J198</f>
        <v>0</v>
      </c>
      <c r="Q198" s="158">
        <f t="shared" ref="Q198:Q204" si="55">ROUND(I198*H198,2)</f>
        <v>0</v>
      </c>
      <c r="R198" s="158">
        <f t="shared" ref="R198:R204" si="56">ROUND(J198*H198,2)</f>
        <v>0</v>
      </c>
      <c r="T198" s="159">
        <f t="shared" ref="T198:T204" si="57">S198*H198</f>
        <v>0</v>
      </c>
      <c r="U198" s="159">
        <v>0</v>
      </c>
      <c r="V198" s="159">
        <f t="shared" ref="V198:V204" si="58">U198*H198</f>
        <v>0</v>
      </c>
      <c r="W198" s="159">
        <v>0</v>
      </c>
      <c r="X198" s="160">
        <f t="shared" ref="X198:X204" si="59">W198*H198</f>
        <v>0</v>
      </c>
      <c r="AR198" s="161" t="s">
        <v>146</v>
      </c>
      <c r="AT198" s="161" t="s">
        <v>142</v>
      </c>
      <c r="AU198" s="161" t="s">
        <v>147</v>
      </c>
      <c r="AY198" s="14" t="s">
        <v>140</v>
      </c>
      <c r="BE198" s="162">
        <f t="shared" ref="BE198:BE204" si="60">IF(O198="základní",K198,0)</f>
        <v>0</v>
      </c>
      <c r="BF198" s="162">
        <f t="shared" ref="BF198:BF204" si="61">IF(O198="snížená",K198,0)</f>
        <v>0</v>
      </c>
      <c r="BG198" s="162">
        <f t="shared" ref="BG198:BG204" si="62">IF(O198="zákl. přenesená",K198,0)</f>
        <v>0</v>
      </c>
      <c r="BH198" s="162">
        <f t="shared" ref="BH198:BH204" si="63">IF(O198="sníž. přenesená",K198,0)</f>
        <v>0</v>
      </c>
      <c r="BI198" s="162">
        <f t="shared" ref="BI198:BI204" si="64">IF(O198="nulová",K198,0)</f>
        <v>0</v>
      </c>
      <c r="BJ198" s="14" t="s">
        <v>147</v>
      </c>
      <c r="BK198" s="162">
        <f t="shared" ref="BK198:BK204" si="65">ROUND(P198*H198,2)</f>
        <v>0</v>
      </c>
      <c r="BL198" s="14" t="s">
        <v>146</v>
      </c>
      <c r="BM198" s="161" t="s">
        <v>359</v>
      </c>
    </row>
    <row r="199" spans="2:65" s="1" customFormat="1" ht="21.75" customHeight="1" x14ac:dyDescent="0.2">
      <c r="B199" s="147"/>
      <c r="C199" s="148" t="s">
        <v>360</v>
      </c>
      <c r="D199" s="148" t="s">
        <v>142</v>
      </c>
      <c r="E199" s="149" t="s">
        <v>357</v>
      </c>
      <c r="F199" s="150" t="s">
        <v>358</v>
      </c>
      <c r="G199" s="151" t="s">
        <v>167</v>
      </c>
      <c r="H199" s="152">
        <v>0.80200000000000005</v>
      </c>
      <c r="I199" s="153"/>
      <c r="J199" s="153"/>
      <c r="K199" s="154">
        <f t="shared" si="53"/>
        <v>0</v>
      </c>
      <c r="L199" s="155"/>
      <c r="M199" s="28"/>
      <c r="N199" s="156" t="s">
        <v>1</v>
      </c>
      <c r="O199" s="157" t="s">
        <v>43</v>
      </c>
      <c r="P199" s="158">
        <f t="shared" si="54"/>
        <v>0</v>
      </c>
      <c r="Q199" s="158">
        <f t="shared" si="55"/>
        <v>0</v>
      </c>
      <c r="R199" s="158">
        <f t="shared" si="56"/>
        <v>0</v>
      </c>
      <c r="T199" s="159">
        <f t="shared" si="57"/>
        <v>0</v>
      </c>
      <c r="U199" s="159">
        <v>0</v>
      </c>
      <c r="V199" s="159">
        <f t="shared" si="58"/>
        <v>0</v>
      </c>
      <c r="W199" s="159">
        <v>0</v>
      </c>
      <c r="X199" s="160">
        <f t="shared" si="59"/>
        <v>0</v>
      </c>
      <c r="AR199" s="161" t="s">
        <v>146</v>
      </c>
      <c r="AT199" s="161" t="s">
        <v>142</v>
      </c>
      <c r="AU199" s="161" t="s">
        <v>147</v>
      </c>
      <c r="AY199" s="14" t="s">
        <v>140</v>
      </c>
      <c r="BE199" s="162">
        <f t="shared" si="60"/>
        <v>0</v>
      </c>
      <c r="BF199" s="162">
        <f t="shared" si="61"/>
        <v>0</v>
      </c>
      <c r="BG199" s="162">
        <f t="shared" si="62"/>
        <v>0</v>
      </c>
      <c r="BH199" s="162">
        <f t="shared" si="63"/>
        <v>0</v>
      </c>
      <c r="BI199" s="162">
        <f t="shared" si="64"/>
        <v>0</v>
      </c>
      <c r="BJ199" s="14" t="s">
        <v>147</v>
      </c>
      <c r="BK199" s="162">
        <f t="shared" si="65"/>
        <v>0</v>
      </c>
      <c r="BL199" s="14" t="s">
        <v>146</v>
      </c>
      <c r="BM199" s="161" t="s">
        <v>361</v>
      </c>
    </row>
    <row r="200" spans="2:65" s="1" customFormat="1" ht="21.75" customHeight="1" x14ac:dyDescent="0.2">
      <c r="B200" s="147"/>
      <c r="C200" s="148" t="s">
        <v>362</v>
      </c>
      <c r="D200" s="148" t="s">
        <v>142</v>
      </c>
      <c r="E200" s="149" t="s">
        <v>363</v>
      </c>
      <c r="F200" s="150" t="s">
        <v>364</v>
      </c>
      <c r="G200" s="151" t="s">
        <v>167</v>
      </c>
      <c r="H200" s="152">
        <v>29.661000000000001</v>
      </c>
      <c r="I200" s="153"/>
      <c r="J200" s="153"/>
      <c r="K200" s="154">
        <f t="shared" si="53"/>
        <v>0</v>
      </c>
      <c r="L200" s="155"/>
      <c r="M200" s="28"/>
      <c r="N200" s="156" t="s">
        <v>1</v>
      </c>
      <c r="O200" s="157" t="s">
        <v>43</v>
      </c>
      <c r="P200" s="158">
        <f t="shared" si="54"/>
        <v>0</v>
      </c>
      <c r="Q200" s="158">
        <f t="shared" si="55"/>
        <v>0</v>
      </c>
      <c r="R200" s="158">
        <f t="shared" si="56"/>
        <v>0</v>
      </c>
      <c r="T200" s="159">
        <f t="shared" si="57"/>
        <v>0</v>
      </c>
      <c r="U200" s="159">
        <v>0</v>
      </c>
      <c r="V200" s="159">
        <f t="shared" si="58"/>
        <v>0</v>
      </c>
      <c r="W200" s="159">
        <v>0</v>
      </c>
      <c r="X200" s="160">
        <f t="shared" si="59"/>
        <v>0</v>
      </c>
      <c r="AR200" s="161" t="s">
        <v>146</v>
      </c>
      <c r="AT200" s="161" t="s">
        <v>142</v>
      </c>
      <c r="AU200" s="161" t="s">
        <v>147</v>
      </c>
      <c r="AY200" s="14" t="s">
        <v>140</v>
      </c>
      <c r="BE200" s="162">
        <f t="shared" si="60"/>
        <v>0</v>
      </c>
      <c r="BF200" s="162">
        <f t="shared" si="61"/>
        <v>0</v>
      </c>
      <c r="BG200" s="162">
        <f t="shared" si="62"/>
        <v>0</v>
      </c>
      <c r="BH200" s="162">
        <f t="shared" si="63"/>
        <v>0</v>
      </c>
      <c r="BI200" s="162">
        <f t="shared" si="64"/>
        <v>0</v>
      </c>
      <c r="BJ200" s="14" t="s">
        <v>147</v>
      </c>
      <c r="BK200" s="162">
        <f t="shared" si="65"/>
        <v>0</v>
      </c>
      <c r="BL200" s="14" t="s">
        <v>146</v>
      </c>
      <c r="BM200" s="161" t="s">
        <v>365</v>
      </c>
    </row>
    <row r="201" spans="2:65" s="1" customFormat="1" ht="21.75" customHeight="1" x14ac:dyDescent="0.2">
      <c r="B201" s="147"/>
      <c r="C201" s="148" t="s">
        <v>366</v>
      </c>
      <c r="D201" s="148" t="s">
        <v>142</v>
      </c>
      <c r="E201" s="149" t="s">
        <v>367</v>
      </c>
      <c r="F201" s="150" t="s">
        <v>368</v>
      </c>
      <c r="G201" s="151" t="s">
        <v>167</v>
      </c>
      <c r="H201" s="152">
        <v>29.661000000000001</v>
      </c>
      <c r="I201" s="153"/>
      <c r="J201" s="153"/>
      <c r="K201" s="154">
        <f t="shared" si="53"/>
        <v>0</v>
      </c>
      <c r="L201" s="155"/>
      <c r="M201" s="28"/>
      <c r="N201" s="156" t="s">
        <v>1</v>
      </c>
      <c r="O201" s="157" t="s">
        <v>43</v>
      </c>
      <c r="P201" s="158">
        <f t="shared" si="54"/>
        <v>0</v>
      </c>
      <c r="Q201" s="158">
        <f t="shared" si="55"/>
        <v>0</v>
      </c>
      <c r="R201" s="158">
        <f t="shared" si="56"/>
        <v>0</v>
      </c>
      <c r="T201" s="159">
        <f t="shared" si="57"/>
        <v>0</v>
      </c>
      <c r="U201" s="159">
        <v>0</v>
      </c>
      <c r="V201" s="159">
        <f t="shared" si="58"/>
        <v>0</v>
      </c>
      <c r="W201" s="159">
        <v>0</v>
      </c>
      <c r="X201" s="160">
        <f t="shared" si="59"/>
        <v>0</v>
      </c>
      <c r="AR201" s="161" t="s">
        <v>146</v>
      </c>
      <c r="AT201" s="161" t="s">
        <v>142</v>
      </c>
      <c r="AU201" s="161" t="s">
        <v>147</v>
      </c>
      <c r="AY201" s="14" t="s">
        <v>140</v>
      </c>
      <c r="BE201" s="162">
        <f t="shared" si="60"/>
        <v>0</v>
      </c>
      <c r="BF201" s="162">
        <f t="shared" si="61"/>
        <v>0</v>
      </c>
      <c r="BG201" s="162">
        <f t="shared" si="62"/>
        <v>0</v>
      </c>
      <c r="BH201" s="162">
        <f t="shared" si="63"/>
        <v>0</v>
      </c>
      <c r="BI201" s="162">
        <f t="shared" si="64"/>
        <v>0</v>
      </c>
      <c r="BJ201" s="14" t="s">
        <v>147</v>
      </c>
      <c r="BK201" s="162">
        <f t="shared" si="65"/>
        <v>0</v>
      </c>
      <c r="BL201" s="14" t="s">
        <v>146</v>
      </c>
      <c r="BM201" s="161" t="s">
        <v>369</v>
      </c>
    </row>
    <row r="202" spans="2:65" s="1" customFormat="1" ht="21.75" customHeight="1" x14ac:dyDescent="0.2">
      <c r="B202" s="147"/>
      <c r="C202" s="148" t="s">
        <v>370</v>
      </c>
      <c r="D202" s="148" t="s">
        <v>142</v>
      </c>
      <c r="E202" s="149" t="s">
        <v>371</v>
      </c>
      <c r="F202" s="150" t="s">
        <v>372</v>
      </c>
      <c r="G202" s="151" t="s">
        <v>167</v>
      </c>
      <c r="H202" s="152">
        <v>29.661000000000001</v>
      </c>
      <c r="I202" s="153"/>
      <c r="J202" s="153"/>
      <c r="K202" s="154">
        <f t="shared" si="53"/>
        <v>0</v>
      </c>
      <c r="L202" s="155"/>
      <c r="M202" s="28"/>
      <c r="N202" s="156" t="s">
        <v>1</v>
      </c>
      <c r="O202" s="157" t="s">
        <v>43</v>
      </c>
      <c r="P202" s="158">
        <f t="shared" si="54"/>
        <v>0</v>
      </c>
      <c r="Q202" s="158">
        <f t="shared" si="55"/>
        <v>0</v>
      </c>
      <c r="R202" s="158">
        <f t="shared" si="56"/>
        <v>0</v>
      </c>
      <c r="T202" s="159">
        <f t="shared" si="57"/>
        <v>0</v>
      </c>
      <c r="U202" s="159">
        <v>0</v>
      </c>
      <c r="V202" s="159">
        <f t="shared" si="58"/>
        <v>0</v>
      </c>
      <c r="W202" s="159">
        <v>0</v>
      </c>
      <c r="X202" s="160">
        <f t="shared" si="59"/>
        <v>0</v>
      </c>
      <c r="AR202" s="161" t="s">
        <v>146</v>
      </c>
      <c r="AT202" s="161" t="s">
        <v>142</v>
      </c>
      <c r="AU202" s="161" t="s">
        <v>147</v>
      </c>
      <c r="AY202" s="14" t="s">
        <v>140</v>
      </c>
      <c r="BE202" s="162">
        <f t="shared" si="60"/>
        <v>0</v>
      </c>
      <c r="BF202" s="162">
        <f t="shared" si="61"/>
        <v>0</v>
      </c>
      <c r="BG202" s="162">
        <f t="shared" si="62"/>
        <v>0</v>
      </c>
      <c r="BH202" s="162">
        <f t="shared" si="63"/>
        <v>0</v>
      </c>
      <c r="BI202" s="162">
        <f t="shared" si="64"/>
        <v>0</v>
      </c>
      <c r="BJ202" s="14" t="s">
        <v>147</v>
      </c>
      <c r="BK202" s="162">
        <f t="shared" si="65"/>
        <v>0</v>
      </c>
      <c r="BL202" s="14" t="s">
        <v>146</v>
      </c>
      <c r="BM202" s="161" t="s">
        <v>373</v>
      </c>
    </row>
    <row r="203" spans="2:65" s="1" customFormat="1" ht="21.75" customHeight="1" x14ac:dyDescent="0.2">
      <c r="B203" s="147"/>
      <c r="C203" s="148" t="s">
        <v>374</v>
      </c>
      <c r="D203" s="148" t="s">
        <v>142</v>
      </c>
      <c r="E203" s="149" t="s">
        <v>371</v>
      </c>
      <c r="F203" s="150" t="s">
        <v>372</v>
      </c>
      <c r="G203" s="151" t="s">
        <v>167</v>
      </c>
      <c r="H203" s="152">
        <v>0.80200000000000005</v>
      </c>
      <c r="I203" s="153"/>
      <c r="J203" s="153"/>
      <c r="K203" s="154">
        <f t="shared" si="53"/>
        <v>0</v>
      </c>
      <c r="L203" s="155"/>
      <c r="M203" s="28"/>
      <c r="N203" s="156" t="s">
        <v>1</v>
      </c>
      <c r="O203" s="157" t="s">
        <v>43</v>
      </c>
      <c r="P203" s="158">
        <f t="shared" si="54"/>
        <v>0</v>
      </c>
      <c r="Q203" s="158">
        <f t="shared" si="55"/>
        <v>0</v>
      </c>
      <c r="R203" s="158">
        <f t="shared" si="56"/>
        <v>0</v>
      </c>
      <c r="T203" s="159">
        <f t="shared" si="57"/>
        <v>0</v>
      </c>
      <c r="U203" s="159">
        <v>0</v>
      </c>
      <c r="V203" s="159">
        <f t="shared" si="58"/>
        <v>0</v>
      </c>
      <c r="W203" s="159">
        <v>0</v>
      </c>
      <c r="X203" s="160">
        <f t="shared" si="59"/>
        <v>0</v>
      </c>
      <c r="AR203" s="161" t="s">
        <v>146</v>
      </c>
      <c r="AT203" s="161" t="s">
        <v>142</v>
      </c>
      <c r="AU203" s="161" t="s">
        <v>147</v>
      </c>
      <c r="AY203" s="14" t="s">
        <v>140</v>
      </c>
      <c r="BE203" s="162">
        <f t="shared" si="60"/>
        <v>0</v>
      </c>
      <c r="BF203" s="162">
        <f t="shared" si="61"/>
        <v>0</v>
      </c>
      <c r="BG203" s="162">
        <f t="shared" si="62"/>
        <v>0</v>
      </c>
      <c r="BH203" s="162">
        <f t="shared" si="63"/>
        <v>0</v>
      </c>
      <c r="BI203" s="162">
        <f t="shared" si="64"/>
        <v>0</v>
      </c>
      <c r="BJ203" s="14" t="s">
        <v>147</v>
      </c>
      <c r="BK203" s="162">
        <f t="shared" si="65"/>
        <v>0</v>
      </c>
      <c r="BL203" s="14" t="s">
        <v>146</v>
      </c>
      <c r="BM203" s="161" t="s">
        <v>375</v>
      </c>
    </row>
    <row r="204" spans="2:65" s="1" customFormat="1" ht="21.75" customHeight="1" x14ac:dyDescent="0.2">
      <c r="B204" s="147"/>
      <c r="C204" s="148" t="s">
        <v>376</v>
      </c>
      <c r="D204" s="148" t="s">
        <v>142</v>
      </c>
      <c r="E204" s="149" t="s">
        <v>377</v>
      </c>
      <c r="F204" s="150" t="s">
        <v>378</v>
      </c>
      <c r="G204" s="151" t="s">
        <v>167</v>
      </c>
      <c r="H204" s="152">
        <v>296.61</v>
      </c>
      <c r="I204" s="153"/>
      <c r="J204" s="153"/>
      <c r="K204" s="154">
        <f t="shared" si="53"/>
        <v>0</v>
      </c>
      <c r="L204" s="155"/>
      <c r="M204" s="28"/>
      <c r="N204" s="156" t="s">
        <v>1</v>
      </c>
      <c r="O204" s="157" t="s">
        <v>43</v>
      </c>
      <c r="P204" s="158">
        <f t="shared" si="54"/>
        <v>0</v>
      </c>
      <c r="Q204" s="158">
        <f t="shared" si="55"/>
        <v>0</v>
      </c>
      <c r="R204" s="158">
        <f t="shared" si="56"/>
        <v>0</v>
      </c>
      <c r="T204" s="159">
        <f t="shared" si="57"/>
        <v>0</v>
      </c>
      <c r="U204" s="159">
        <v>0</v>
      </c>
      <c r="V204" s="159">
        <f t="shared" si="58"/>
        <v>0</v>
      </c>
      <c r="W204" s="159">
        <v>0</v>
      </c>
      <c r="X204" s="160">
        <f t="shared" si="59"/>
        <v>0</v>
      </c>
      <c r="AR204" s="161" t="s">
        <v>146</v>
      </c>
      <c r="AT204" s="161" t="s">
        <v>142</v>
      </c>
      <c r="AU204" s="161" t="s">
        <v>147</v>
      </c>
      <c r="AY204" s="14" t="s">
        <v>140</v>
      </c>
      <c r="BE204" s="162">
        <f t="shared" si="60"/>
        <v>0</v>
      </c>
      <c r="BF204" s="162">
        <f t="shared" si="61"/>
        <v>0</v>
      </c>
      <c r="BG204" s="162">
        <f t="shared" si="62"/>
        <v>0</v>
      </c>
      <c r="BH204" s="162">
        <f t="shared" si="63"/>
        <v>0</v>
      </c>
      <c r="BI204" s="162">
        <f t="shared" si="64"/>
        <v>0</v>
      </c>
      <c r="BJ204" s="14" t="s">
        <v>147</v>
      </c>
      <c r="BK204" s="162">
        <f t="shared" si="65"/>
        <v>0</v>
      </c>
      <c r="BL204" s="14" t="s">
        <v>146</v>
      </c>
      <c r="BM204" s="161" t="s">
        <v>379</v>
      </c>
    </row>
    <row r="205" spans="2:65" s="12" customFormat="1" x14ac:dyDescent="0.2">
      <c r="B205" s="173"/>
      <c r="D205" s="174" t="s">
        <v>178</v>
      </c>
      <c r="F205" s="175" t="s">
        <v>380</v>
      </c>
      <c r="H205" s="176">
        <v>296.61</v>
      </c>
      <c r="I205" s="177"/>
      <c r="J205" s="177"/>
      <c r="M205" s="173"/>
      <c r="N205" s="178"/>
      <c r="X205" s="179"/>
      <c r="AT205" s="180" t="s">
        <v>178</v>
      </c>
      <c r="AU205" s="180" t="s">
        <v>147</v>
      </c>
      <c r="AV205" s="12" t="s">
        <v>147</v>
      </c>
      <c r="AW205" s="12" t="s">
        <v>3</v>
      </c>
      <c r="AX205" s="12" t="s">
        <v>87</v>
      </c>
      <c r="AY205" s="180" t="s">
        <v>140</v>
      </c>
    </row>
    <row r="206" spans="2:65" s="1" customFormat="1" ht="21.75" customHeight="1" x14ac:dyDescent="0.2">
      <c r="B206" s="147"/>
      <c r="C206" s="148" t="s">
        <v>381</v>
      </c>
      <c r="D206" s="148" t="s">
        <v>142</v>
      </c>
      <c r="E206" s="149" t="s">
        <v>382</v>
      </c>
      <c r="F206" s="150" t="s">
        <v>383</v>
      </c>
      <c r="G206" s="151" t="s">
        <v>167</v>
      </c>
      <c r="H206" s="152">
        <v>4.8120000000000003</v>
      </c>
      <c r="I206" s="153"/>
      <c r="J206" s="153"/>
      <c r="K206" s="154">
        <f>ROUND(P206*H206,2)</f>
        <v>0</v>
      </c>
      <c r="L206" s="155"/>
      <c r="M206" s="28"/>
      <c r="N206" s="156" t="s">
        <v>1</v>
      </c>
      <c r="O206" s="157" t="s">
        <v>43</v>
      </c>
      <c r="P206" s="158">
        <f>I206+J206</f>
        <v>0</v>
      </c>
      <c r="Q206" s="158">
        <f>ROUND(I206*H206,2)</f>
        <v>0</v>
      </c>
      <c r="R206" s="158">
        <f>ROUND(J206*H206,2)</f>
        <v>0</v>
      </c>
      <c r="T206" s="159">
        <f>S206*H206</f>
        <v>0</v>
      </c>
      <c r="U206" s="159">
        <v>0</v>
      </c>
      <c r="V206" s="159">
        <f>U206*H206</f>
        <v>0</v>
      </c>
      <c r="W206" s="159">
        <v>0</v>
      </c>
      <c r="X206" s="160">
        <f>W206*H206</f>
        <v>0</v>
      </c>
      <c r="AR206" s="161" t="s">
        <v>146</v>
      </c>
      <c r="AT206" s="161" t="s">
        <v>142</v>
      </c>
      <c r="AU206" s="161" t="s">
        <v>147</v>
      </c>
      <c r="AY206" s="14" t="s">
        <v>140</v>
      </c>
      <c r="BE206" s="162">
        <f>IF(O206="základní",K206,0)</f>
        <v>0</v>
      </c>
      <c r="BF206" s="162">
        <f>IF(O206="snížená",K206,0)</f>
        <v>0</v>
      </c>
      <c r="BG206" s="162">
        <f>IF(O206="zákl. přenesená",K206,0)</f>
        <v>0</v>
      </c>
      <c r="BH206" s="162">
        <f>IF(O206="sníž. přenesená",K206,0)</f>
        <v>0</v>
      </c>
      <c r="BI206" s="162">
        <f>IF(O206="nulová",K206,0)</f>
        <v>0</v>
      </c>
      <c r="BJ206" s="14" t="s">
        <v>147</v>
      </c>
      <c r="BK206" s="162">
        <f>ROUND(P206*H206,2)</f>
        <v>0</v>
      </c>
      <c r="BL206" s="14" t="s">
        <v>146</v>
      </c>
      <c r="BM206" s="161" t="s">
        <v>384</v>
      </c>
    </row>
    <row r="207" spans="2:65" s="12" customFormat="1" x14ac:dyDescent="0.2">
      <c r="B207" s="173"/>
      <c r="D207" s="174" t="s">
        <v>178</v>
      </c>
      <c r="F207" s="175" t="s">
        <v>385</v>
      </c>
      <c r="H207" s="176">
        <v>4.8120000000000003</v>
      </c>
      <c r="I207" s="177"/>
      <c r="J207" s="177"/>
      <c r="M207" s="173"/>
      <c r="N207" s="178"/>
      <c r="X207" s="179"/>
      <c r="AT207" s="180" t="s">
        <v>178</v>
      </c>
      <c r="AU207" s="180" t="s">
        <v>147</v>
      </c>
      <c r="AV207" s="12" t="s">
        <v>147</v>
      </c>
      <c r="AW207" s="12" t="s">
        <v>3</v>
      </c>
      <c r="AX207" s="12" t="s">
        <v>87</v>
      </c>
      <c r="AY207" s="180" t="s">
        <v>140</v>
      </c>
    </row>
    <row r="208" spans="2:65" s="1" customFormat="1" ht="21.75" customHeight="1" x14ac:dyDescent="0.2">
      <c r="B208" s="147"/>
      <c r="C208" s="148" t="s">
        <v>386</v>
      </c>
      <c r="D208" s="148" t="s">
        <v>142</v>
      </c>
      <c r="E208" s="149" t="s">
        <v>387</v>
      </c>
      <c r="F208" s="150" t="s">
        <v>388</v>
      </c>
      <c r="G208" s="151" t="s">
        <v>167</v>
      </c>
      <c r="H208" s="152">
        <v>0.80200000000000005</v>
      </c>
      <c r="I208" s="153"/>
      <c r="J208" s="153"/>
      <c r="K208" s="154">
        <f>ROUND(P208*H208,2)</f>
        <v>0</v>
      </c>
      <c r="L208" s="155"/>
      <c r="M208" s="28"/>
      <c r="N208" s="156" t="s">
        <v>1</v>
      </c>
      <c r="O208" s="157" t="s">
        <v>43</v>
      </c>
      <c r="P208" s="158">
        <f>I208+J208</f>
        <v>0</v>
      </c>
      <c r="Q208" s="158">
        <f>ROUND(I208*H208,2)</f>
        <v>0</v>
      </c>
      <c r="R208" s="158">
        <f>ROUND(J208*H208,2)</f>
        <v>0</v>
      </c>
      <c r="T208" s="159">
        <f>S208*H208</f>
        <v>0</v>
      </c>
      <c r="U208" s="159">
        <v>0</v>
      </c>
      <c r="V208" s="159">
        <f>U208*H208</f>
        <v>0</v>
      </c>
      <c r="W208" s="159">
        <v>0</v>
      </c>
      <c r="X208" s="160">
        <f>W208*H208</f>
        <v>0</v>
      </c>
      <c r="AR208" s="161" t="s">
        <v>146</v>
      </c>
      <c r="AT208" s="161" t="s">
        <v>142</v>
      </c>
      <c r="AU208" s="161" t="s">
        <v>147</v>
      </c>
      <c r="AY208" s="14" t="s">
        <v>140</v>
      </c>
      <c r="BE208" s="162">
        <f>IF(O208="základní",K208,0)</f>
        <v>0</v>
      </c>
      <c r="BF208" s="162">
        <f>IF(O208="snížená",K208,0)</f>
        <v>0</v>
      </c>
      <c r="BG208" s="162">
        <f>IF(O208="zákl. přenesená",K208,0)</f>
        <v>0</v>
      </c>
      <c r="BH208" s="162">
        <f>IF(O208="sníž. přenesená",K208,0)</f>
        <v>0</v>
      </c>
      <c r="BI208" s="162">
        <f>IF(O208="nulová",K208,0)</f>
        <v>0</v>
      </c>
      <c r="BJ208" s="14" t="s">
        <v>147</v>
      </c>
      <c r="BK208" s="162">
        <f>ROUND(P208*H208,2)</f>
        <v>0</v>
      </c>
      <c r="BL208" s="14" t="s">
        <v>146</v>
      </c>
      <c r="BM208" s="161" t="s">
        <v>389</v>
      </c>
    </row>
    <row r="209" spans="2:65" s="1" customFormat="1" ht="44.25" customHeight="1" x14ac:dyDescent="0.2">
      <c r="B209" s="147"/>
      <c r="C209" s="148" t="s">
        <v>390</v>
      </c>
      <c r="D209" s="148" t="s">
        <v>142</v>
      </c>
      <c r="E209" s="149" t="s">
        <v>391</v>
      </c>
      <c r="F209" s="150" t="s">
        <v>392</v>
      </c>
      <c r="G209" s="151" t="s">
        <v>167</v>
      </c>
      <c r="H209" s="152">
        <v>5.12</v>
      </c>
      <c r="I209" s="153"/>
      <c r="J209" s="153"/>
      <c r="K209" s="154">
        <f>ROUND(P209*H209,2)</f>
        <v>0</v>
      </c>
      <c r="L209" s="155"/>
      <c r="M209" s="28"/>
      <c r="N209" s="156" t="s">
        <v>1</v>
      </c>
      <c r="O209" s="157" t="s">
        <v>43</v>
      </c>
      <c r="P209" s="158">
        <f>I209+J209</f>
        <v>0</v>
      </c>
      <c r="Q209" s="158">
        <f>ROUND(I209*H209,2)</f>
        <v>0</v>
      </c>
      <c r="R209" s="158">
        <f>ROUND(J209*H209,2)</f>
        <v>0</v>
      </c>
      <c r="T209" s="159">
        <f>S209*H209</f>
        <v>0</v>
      </c>
      <c r="U209" s="159">
        <v>0</v>
      </c>
      <c r="V209" s="159">
        <f>U209*H209</f>
        <v>0</v>
      </c>
      <c r="W209" s="159">
        <v>0</v>
      </c>
      <c r="X209" s="160">
        <f>W209*H209</f>
        <v>0</v>
      </c>
      <c r="AR209" s="161" t="s">
        <v>146</v>
      </c>
      <c r="AT209" s="161" t="s">
        <v>142</v>
      </c>
      <c r="AU209" s="161" t="s">
        <v>147</v>
      </c>
      <c r="AY209" s="14" t="s">
        <v>140</v>
      </c>
      <c r="BE209" s="162">
        <f>IF(O209="základní",K209,0)</f>
        <v>0</v>
      </c>
      <c r="BF209" s="162">
        <f>IF(O209="snížená",K209,0)</f>
        <v>0</v>
      </c>
      <c r="BG209" s="162">
        <f>IF(O209="zákl. přenesená",K209,0)</f>
        <v>0</v>
      </c>
      <c r="BH209" s="162">
        <f>IF(O209="sníž. přenesená",K209,0)</f>
        <v>0</v>
      </c>
      <c r="BI209" s="162">
        <f>IF(O209="nulová",K209,0)</f>
        <v>0</v>
      </c>
      <c r="BJ209" s="14" t="s">
        <v>147</v>
      </c>
      <c r="BK209" s="162">
        <f>ROUND(P209*H209,2)</f>
        <v>0</v>
      </c>
      <c r="BL209" s="14" t="s">
        <v>146</v>
      </c>
      <c r="BM209" s="161" t="s">
        <v>393</v>
      </c>
    </row>
    <row r="210" spans="2:65" s="11" customFormat="1" ht="22.9" customHeight="1" x14ac:dyDescent="0.2">
      <c r="B210" s="134"/>
      <c r="D210" s="135" t="s">
        <v>78</v>
      </c>
      <c r="E210" s="145" t="s">
        <v>394</v>
      </c>
      <c r="F210" s="145" t="s">
        <v>395</v>
      </c>
      <c r="I210" s="137"/>
      <c r="J210" s="137"/>
      <c r="K210" s="146">
        <f>BK210</f>
        <v>0</v>
      </c>
      <c r="M210" s="134"/>
      <c r="N210" s="139"/>
      <c r="Q210" s="140">
        <f>Q211</f>
        <v>0</v>
      </c>
      <c r="R210" s="140">
        <f>R211</f>
        <v>0</v>
      </c>
      <c r="T210" s="141">
        <f>T211</f>
        <v>0</v>
      </c>
      <c r="V210" s="141">
        <f>V211</f>
        <v>0</v>
      </c>
      <c r="X210" s="142">
        <f>X211</f>
        <v>0</v>
      </c>
      <c r="AR210" s="135" t="s">
        <v>87</v>
      </c>
      <c r="AT210" s="143" t="s">
        <v>78</v>
      </c>
      <c r="AU210" s="143" t="s">
        <v>87</v>
      </c>
      <c r="AY210" s="135" t="s">
        <v>140</v>
      </c>
      <c r="BK210" s="144">
        <f>BK211</f>
        <v>0</v>
      </c>
    </row>
    <row r="211" spans="2:65" s="1" customFormat="1" ht="16.5" customHeight="1" x14ac:dyDescent="0.2">
      <c r="B211" s="147"/>
      <c r="C211" s="148" t="s">
        <v>396</v>
      </c>
      <c r="D211" s="148" t="s">
        <v>142</v>
      </c>
      <c r="E211" s="149" t="s">
        <v>397</v>
      </c>
      <c r="F211" s="150" t="s">
        <v>398</v>
      </c>
      <c r="G211" s="151" t="s">
        <v>167</v>
      </c>
      <c r="H211" s="152">
        <v>92.641000000000005</v>
      </c>
      <c r="I211" s="153"/>
      <c r="J211" s="153"/>
      <c r="K211" s="154">
        <f>ROUND(P211*H211,2)</f>
        <v>0</v>
      </c>
      <c r="L211" s="155"/>
      <c r="M211" s="28"/>
      <c r="N211" s="156" t="s">
        <v>1</v>
      </c>
      <c r="O211" s="157" t="s">
        <v>43</v>
      </c>
      <c r="P211" s="158">
        <f>I211+J211</f>
        <v>0</v>
      </c>
      <c r="Q211" s="158">
        <f>ROUND(I211*H211,2)</f>
        <v>0</v>
      </c>
      <c r="R211" s="158">
        <f>ROUND(J211*H211,2)</f>
        <v>0</v>
      </c>
      <c r="T211" s="159">
        <f>S211*H211</f>
        <v>0</v>
      </c>
      <c r="U211" s="159">
        <v>0</v>
      </c>
      <c r="V211" s="159">
        <f>U211*H211</f>
        <v>0</v>
      </c>
      <c r="W211" s="159">
        <v>0</v>
      </c>
      <c r="X211" s="160">
        <f>W211*H211</f>
        <v>0</v>
      </c>
      <c r="AR211" s="161" t="s">
        <v>146</v>
      </c>
      <c r="AT211" s="161" t="s">
        <v>142</v>
      </c>
      <c r="AU211" s="161" t="s">
        <v>147</v>
      </c>
      <c r="AY211" s="14" t="s">
        <v>140</v>
      </c>
      <c r="BE211" s="162">
        <f>IF(O211="základní",K211,0)</f>
        <v>0</v>
      </c>
      <c r="BF211" s="162">
        <f>IF(O211="snížená",K211,0)</f>
        <v>0</v>
      </c>
      <c r="BG211" s="162">
        <f>IF(O211="zákl. přenesená",K211,0)</f>
        <v>0</v>
      </c>
      <c r="BH211" s="162">
        <f>IF(O211="sníž. přenesená",K211,0)</f>
        <v>0</v>
      </c>
      <c r="BI211" s="162">
        <f>IF(O211="nulová",K211,0)</f>
        <v>0</v>
      </c>
      <c r="BJ211" s="14" t="s">
        <v>147</v>
      </c>
      <c r="BK211" s="162">
        <f>ROUND(P211*H211,2)</f>
        <v>0</v>
      </c>
      <c r="BL211" s="14" t="s">
        <v>146</v>
      </c>
      <c r="BM211" s="161" t="s">
        <v>399</v>
      </c>
    </row>
    <row r="212" spans="2:65" s="11" customFormat="1" ht="25.9" customHeight="1" x14ac:dyDescent="0.2">
      <c r="B212" s="134"/>
      <c r="D212" s="135" t="s">
        <v>78</v>
      </c>
      <c r="E212" s="136" t="s">
        <v>400</v>
      </c>
      <c r="F212" s="136" t="s">
        <v>401</v>
      </c>
      <c r="I212" s="137"/>
      <c r="J212" s="137"/>
      <c r="K212" s="138">
        <f>BK212</f>
        <v>0</v>
      </c>
      <c r="M212" s="134"/>
      <c r="N212" s="139"/>
      <c r="Q212" s="140">
        <f>Q213+Q218+Q220+Q239+Q243+Q261+Q285+Q294</f>
        <v>0</v>
      </c>
      <c r="R212" s="140">
        <f>R213+R218+R220+R239+R243+R261+R285+R294</f>
        <v>0</v>
      </c>
      <c r="T212" s="141">
        <f>T213+T218+T220+T239+T243+T261+T285+T294</f>
        <v>0</v>
      </c>
      <c r="V212" s="141">
        <f>V213+V218+V220+V239+V243+V261+V285+V294</f>
        <v>12.086832000000003</v>
      </c>
      <c r="X212" s="142">
        <f>X213+X218+X220+X239+X243+X261+X285+X294</f>
        <v>6.4395800000000003</v>
      </c>
      <c r="AR212" s="135" t="s">
        <v>147</v>
      </c>
      <c r="AT212" s="143" t="s">
        <v>78</v>
      </c>
      <c r="AU212" s="143" t="s">
        <v>79</v>
      </c>
      <c r="AY212" s="135" t="s">
        <v>140</v>
      </c>
      <c r="BK212" s="144">
        <f>BK213+BK218+BK220+BK239+BK243+BK261+BK285+BK294</f>
        <v>0</v>
      </c>
    </row>
    <row r="213" spans="2:65" s="11" customFormat="1" ht="22.9" customHeight="1" x14ac:dyDescent="0.2">
      <c r="B213" s="134"/>
      <c r="D213" s="135" t="s">
        <v>78</v>
      </c>
      <c r="E213" s="145" t="s">
        <v>402</v>
      </c>
      <c r="F213" s="145" t="s">
        <v>403</v>
      </c>
      <c r="I213" s="137"/>
      <c r="J213" s="137"/>
      <c r="K213" s="146">
        <f>BK213</f>
        <v>0</v>
      </c>
      <c r="M213" s="134"/>
      <c r="N213" s="139"/>
      <c r="Q213" s="140">
        <f>SUM(Q214:Q217)</f>
        <v>0</v>
      </c>
      <c r="R213" s="140">
        <f>SUM(R214:R217)</f>
        <v>0</v>
      </c>
      <c r="T213" s="141">
        <f>SUM(T214:T217)</f>
        <v>0</v>
      </c>
      <c r="V213" s="141">
        <f>SUM(V214:V217)</f>
        <v>1.44E-2</v>
      </c>
      <c r="X213" s="142">
        <f>SUM(X214:X217)</f>
        <v>0</v>
      </c>
      <c r="AR213" s="135" t="s">
        <v>147</v>
      </c>
      <c r="AT213" s="143" t="s">
        <v>78</v>
      </c>
      <c r="AU213" s="143" t="s">
        <v>87</v>
      </c>
      <c r="AY213" s="135" t="s">
        <v>140</v>
      </c>
      <c r="BK213" s="144">
        <f>SUM(BK214:BK217)</f>
        <v>0</v>
      </c>
    </row>
    <row r="214" spans="2:65" s="1" customFormat="1" ht="21.75" customHeight="1" x14ac:dyDescent="0.2">
      <c r="B214" s="147"/>
      <c r="C214" s="148" t="s">
        <v>404</v>
      </c>
      <c r="D214" s="148" t="s">
        <v>142</v>
      </c>
      <c r="E214" s="149" t="s">
        <v>405</v>
      </c>
      <c r="F214" s="150" t="s">
        <v>406</v>
      </c>
      <c r="G214" s="151" t="s">
        <v>145</v>
      </c>
      <c r="H214" s="152">
        <v>36</v>
      </c>
      <c r="I214" s="153"/>
      <c r="J214" s="153"/>
      <c r="K214" s="154">
        <f>ROUND(P214*H214,2)</f>
        <v>0</v>
      </c>
      <c r="L214" s="155"/>
      <c r="M214" s="28"/>
      <c r="N214" s="156" t="s">
        <v>1</v>
      </c>
      <c r="O214" s="157" t="s">
        <v>43</v>
      </c>
      <c r="P214" s="158">
        <f>I214+J214</f>
        <v>0</v>
      </c>
      <c r="Q214" s="158">
        <f>ROUND(I214*H214,2)</f>
        <v>0</v>
      </c>
      <c r="R214" s="158">
        <f>ROUND(J214*H214,2)</f>
        <v>0</v>
      </c>
      <c r="T214" s="159">
        <f>S214*H214</f>
        <v>0</v>
      </c>
      <c r="U214" s="159">
        <v>4.0000000000000003E-5</v>
      </c>
      <c r="V214" s="159">
        <f>U214*H214</f>
        <v>1.4400000000000001E-3</v>
      </c>
      <c r="W214" s="159">
        <v>0</v>
      </c>
      <c r="X214" s="160">
        <f>W214*H214</f>
        <v>0</v>
      </c>
      <c r="AR214" s="161" t="s">
        <v>212</v>
      </c>
      <c r="AT214" s="161" t="s">
        <v>142</v>
      </c>
      <c r="AU214" s="161" t="s">
        <v>147</v>
      </c>
      <c r="AY214" s="14" t="s">
        <v>140</v>
      </c>
      <c r="BE214" s="162">
        <f>IF(O214="základní",K214,0)</f>
        <v>0</v>
      </c>
      <c r="BF214" s="162">
        <f>IF(O214="snížená",K214,0)</f>
        <v>0</v>
      </c>
      <c r="BG214" s="162">
        <f>IF(O214="zákl. přenesená",K214,0)</f>
        <v>0</v>
      </c>
      <c r="BH214" s="162">
        <f>IF(O214="sníž. přenesená",K214,0)</f>
        <v>0</v>
      </c>
      <c r="BI214" s="162">
        <f>IF(O214="nulová",K214,0)</f>
        <v>0</v>
      </c>
      <c r="BJ214" s="14" t="s">
        <v>147</v>
      </c>
      <c r="BK214" s="162">
        <f>ROUND(P214*H214,2)</f>
        <v>0</v>
      </c>
      <c r="BL214" s="14" t="s">
        <v>212</v>
      </c>
      <c r="BM214" s="161" t="s">
        <v>407</v>
      </c>
    </row>
    <row r="215" spans="2:65" s="1" customFormat="1" ht="16.5" customHeight="1" x14ac:dyDescent="0.2">
      <c r="B215" s="147"/>
      <c r="C215" s="163" t="s">
        <v>408</v>
      </c>
      <c r="D215" s="163" t="s">
        <v>174</v>
      </c>
      <c r="E215" s="164" t="s">
        <v>409</v>
      </c>
      <c r="F215" s="165" t="s">
        <v>410</v>
      </c>
      <c r="G215" s="166" t="s">
        <v>145</v>
      </c>
      <c r="H215" s="167">
        <v>43.2</v>
      </c>
      <c r="I215" s="168"/>
      <c r="J215" s="169"/>
      <c r="K215" s="170">
        <f>ROUND(P215*H215,2)</f>
        <v>0</v>
      </c>
      <c r="L215" s="169"/>
      <c r="M215" s="171"/>
      <c r="N215" s="172" t="s">
        <v>1</v>
      </c>
      <c r="O215" s="157" t="s">
        <v>43</v>
      </c>
      <c r="P215" s="158">
        <f>I215+J215</f>
        <v>0</v>
      </c>
      <c r="Q215" s="158">
        <f>ROUND(I215*H215,2)</f>
        <v>0</v>
      </c>
      <c r="R215" s="158">
        <f>ROUND(J215*H215,2)</f>
        <v>0</v>
      </c>
      <c r="T215" s="159">
        <f>S215*H215</f>
        <v>0</v>
      </c>
      <c r="U215" s="159">
        <v>2.9999999999999997E-4</v>
      </c>
      <c r="V215" s="159">
        <f>U215*H215</f>
        <v>1.2959999999999999E-2</v>
      </c>
      <c r="W215" s="159">
        <v>0</v>
      </c>
      <c r="X215" s="160">
        <f>W215*H215</f>
        <v>0</v>
      </c>
      <c r="AR215" s="161" t="s">
        <v>277</v>
      </c>
      <c r="AT215" s="161" t="s">
        <v>174</v>
      </c>
      <c r="AU215" s="161" t="s">
        <v>147</v>
      </c>
      <c r="AY215" s="14" t="s">
        <v>140</v>
      </c>
      <c r="BE215" s="162">
        <f>IF(O215="základní",K215,0)</f>
        <v>0</v>
      </c>
      <c r="BF215" s="162">
        <f>IF(O215="snížená",K215,0)</f>
        <v>0</v>
      </c>
      <c r="BG215" s="162">
        <f>IF(O215="zákl. přenesená",K215,0)</f>
        <v>0</v>
      </c>
      <c r="BH215" s="162">
        <f>IF(O215="sníž. přenesená",K215,0)</f>
        <v>0</v>
      </c>
      <c r="BI215" s="162">
        <f>IF(O215="nulová",K215,0)</f>
        <v>0</v>
      </c>
      <c r="BJ215" s="14" t="s">
        <v>147</v>
      </c>
      <c r="BK215" s="162">
        <f>ROUND(P215*H215,2)</f>
        <v>0</v>
      </c>
      <c r="BL215" s="14" t="s">
        <v>212</v>
      </c>
      <c r="BM215" s="161" t="s">
        <v>411</v>
      </c>
    </row>
    <row r="216" spans="2:65" s="12" customFormat="1" x14ac:dyDescent="0.2">
      <c r="B216" s="173"/>
      <c r="D216" s="174" t="s">
        <v>178</v>
      </c>
      <c r="F216" s="175" t="s">
        <v>412</v>
      </c>
      <c r="H216" s="176">
        <v>43.2</v>
      </c>
      <c r="I216" s="177"/>
      <c r="J216" s="177"/>
      <c r="M216" s="173"/>
      <c r="N216" s="178"/>
      <c r="X216" s="179"/>
      <c r="AT216" s="180" t="s">
        <v>178</v>
      </c>
      <c r="AU216" s="180" t="s">
        <v>147</v>
      </c>
      <c r="AV216" s="12" t="s">
        <v>147</v>
      </c>
      <c r="AW216" s="12" t="s">
        <v>3</v>
      </c>
      <c r="AX216" s="12" t="s">
        <v>87</v>
      </c>
      <c r="AY216" s="180" t="s">
        <v>140</v>
      </c>
    </row>
    <row r="217" spans="2:65" s="1" customFormat="1" ht="21.75" customHeight="1" x14ac:dyDescent="0.2">
      <c r="B217" s="147"/>
      <c r="C217" s="148" t="s">
        <v>413</v>
      </c>
      <c r="D217" s="148" t="s">
        <v>142</v>
      </c>
      <c r="E217" s="149" t="s">
        <v>414</v>
      </c>
      <c r="F217" s="150" t="s">
        <v>415</v>
      </c>
      <c r="G217" s="151" t="s">
        <v>416</v>
      </c>
      <c r="H217" s="152"/>
      <c r="I217" s="153"/>
      <c r="J217" s="153"/>
      <c r="K217" s="154">
        <f>ROUND(P217*H217,2)</f>
        <v>0</v>
      </c>
      <c r="L217" s="155"/>
      <c r="M217" s="28"/>
      <c r="N217" s="156" t="s">
        <v>1</v>
      </c>
      <c r="O217" s="157" t="s">
        <v>43</v>
      </c>
      <c r="P217" s="158">
        <f>I217+J217</f>
        <v>0</v>
      </c>
      <c r="Q217" s="158">
        <f>ROUND(I217*H217,2)</f>
        <v>0</v>
      </c>
      <c r="R217" s="158">
        <f>ROUND(J217*H217,2)</f>
        <v>0</v>
      </c>
      <c r="T217" s="159">
        <f>S217*H217</f>
        <v>0</v>
      </c>
      <c r="U217" s="159">
        <v>0</v>
      </c>
      <c r="V217" s="159">
        <f>U217*H217</f>
        <v>0</v>
      </c>
      <c r="W217" s="159">
        <v>0</v>
      </c>
      <c r="X217" s="160">
        <f>W217*H217</f>
        <v>0</v>
      </c>
      <c r="AR217" s="161" t="s">
        <v>212</v>
      </c>
      <c r="AT217" s="161" t="s">
        <v>142</v>
      </c>
      <c r="AU217" s="161" t="s">
        <v>147</v>
      </c>
      <c r="AY217" s="14" t="s">
        <v>140</v>
      </c>
      <c r="BE217" s="162">
        <f>IF(O217="základní",K217,0)</f>
        <v>0</v>
      </c>
      <c r="BF217" s="162">
        <f>IF(O217="snížená",K217,0)</f>
        <v>0</v>
      </c>
      <c r="BG217" s="162">
        <f>IF(O217="zákl. přenesená",K217,0)</f>
        <v>0</v>
      </c>
      <c r="BH217" s="162">
        <f>IF(O217="sníž. přenesená",K217,0)</f>
        <v>0</v>
      </c>
      <c r="BI217" s="162">
        <f>IF(O217="nulová",K217,0)</f>
        <v>0</v>
      </c>
      <c r="BJ217" s="14" t="s">
        <v>147</v>
      </c>
      <c r="BK217" s="162">
        <f>ROUND(P217*H217,2)</f>
        <v>0</v>
      </c>
      <c r="BL217" s="14" t="s">
        <v>212</v>
      </c>
      <c r="BM217" s="161" t="s">
        <v>417</v>
      </c>
    </row>
    <row r="218" spans="2:65" s="11" customFormat="1" ht="22.9" customHeight="1" x14ac:dyDescent="0.2">
      <c r="B218" s="134"/>
      <c r="D218" s="135" t="s">
        <v>78</v>
      </c>
      <c r="E218" s="145" t="s">
        <v>418</v>
      </c>
      <c r="F218" s="145" t="s">
        <v>419</v>
      </c>
      <c r="I218" s="137"/>
      <c r="J218" s="137"/>
      <c r="K218" s="146">
        <f>BK218</f>
        <v>0</v>
      </c>
      <c r="M218" s="134"/>
      <c r="N218" s="139"/>
      <c r="Q218" s="140">
        <f>Q219</f>
        <v>0</v>
      </c>
      <c r="R218" s="140">
        <f>R219</f>
        <v>0</v>
      </c>
      <c r="T218" s="141">
        <f>T219</f>
        <v>0</v>
      </c>
      <c r="V218" s="141">
        <f>V219</f>
        <v>0</v>
      </c>
      <c r="X218" s="142">
        <f>X219</f>
        <v>0</v>
      </c>
      <c r="AR218" s="135" t="s">
        <v>147</v>
      </c>
      <c r="AT218" s="143" t="s">
        <v>78</v>
      </c>
      <c r="AU218" s="143" t="s">
        <v>87</v>
      </c>
      <c r="AY218" s="135" t="s">
        <v>140</v>
      </c>
      <c r="BK218" s="144">
        <f>BK219</f>
        <v>0</v>
      </c>
    </row>
    <row r="219" spans="2:65" s="1" customFormat="1" ht="21.75" customHeight="1" x14ac:dyDescent="0.2">
      <c r="B219" s="147"/>
      <c r="C219" s="148" t="s">
        <v>420</v>
      </c>
      <c r="D219" s="148" t="s">
        <v>142</v>
      </c>
      <c r="E219" s="149" t="s">
        <v>421</v>
      </c>
      <c r="F219" s="150" t="s">
        <v>422</v>
      </c>
      <c r="G219" s="151" t="s">
        <v>423</v>
      </c>
      <c r="H219" s="152">
        <v>1</v>
      </c>
      <c r="I219" s="153"/>
      <c r="J219" s="153"/>
      <c r="K219" s="154">
        <f>ROUND(P219*H219,2)</f>
        <v>0</v>
      </c>
      <c r="L219" s="155"/>
      <c r="M219" s="28"/>
      <c r="N219" s="156" t="s">
        <v>1</v>
      </c>
      <c r="O219" s="157" t="s">
        <v>43</v>
      </c>
      <c r="P219" s="158">
        <f>I219+J219</f>
        <v>0</v>
      </c>
      <c r="Q219" s="158">
        <f>ROUND(I219*H219,2)</f>
        <v>0</v>
      </c>
      <c r="R219" s="158">
        <f>ROUND(J219*H219,2)</f>
        <v>0</v>
      </c>
      <c r="T219" s="159">
        <f>S219*H219</f>
        <v>0</v>
      </c>
      <c r="U219" s="159">
        <v>0</v>
      </c>
      <c r="V219" s="159">
        <f>U219*H219</f>
        <v>0</v>
      </c>
      <c r="W219" s="159">
        <v>0</v>
      </c>
      <c r="X219" s="160">
        <f>W219*H219</f>
        <v>0</v>
      </c>
      <c r="AR219" s="161" t="s">
        <v>212</v>
      </c>
      <c r="AT219" s="161" t="s">
        <v>142</v>
      </c>
      <c r="AU219" s="161" t="s">
        <v>147</v>
      </c>
      <c r="AY219" s="14" t="s">
        <v>140</v>
      </c>
      <c r="BE219" s="162">
        <f>IF(O219="základní",K219,0)</f>
        <v>0</v>
      </c>
      <c r="BF219" s="162">
        <f>IF(O219="snížená",K219,0)</f>
        <v>0</v>
      </c>
      <c r="BG219" s="162">
        <f>IF(O219="zákl. přenesená",K219,0)</f>
        <v>0</v>
      </c>
      <c r="BH219" s="162">
        <f>IF(O219="sníž. přenesená",K219,0)</f>
        <v>0</v>
      </c>
      <c r="BI219" s="162">
        <f>IF(O219="nulová",K219,0)</f>
        <v>0</v>
      </c>
      <c r="BJ219" s="14" t="s">
        <v>147</v>
      </c>
      <c r="BK219" s="162">
        <f>ROUND(P219*H219,2)</f>
        <v>0</v>
      </c>
      <c r="BL219" s="14" t="s">
        <v>212</v>
      </c>
      <c r="BM219" s="161" t="s">
        <v>424</v>
      </c>
    </row>
    <row r="220" spans="2:65" s="11" customFormat="1" ht="22.9" customHeight="1" x14ac:dyDescent="0.2">
      <c r="B220" s="134"/>
      <c r="D220" s="135" t="s">
        <v>78</v>
      </c>
      <c r="E220" s="145" t="s">
        <v>425</v>
      </c>
      <c r="F220" s="145" t="s">
        <v>426</v>
      </c>
      <c r="I220" s="137"/>
      <c r="J220" s="137"/>
      <c r="K220" s="146">
        <f>BK220</f>
        <v>0</v>
      </c>
      <c r="M220" s="134"/>
      <c r="N220" s="139"/>
      <c r="Q220" s="140">
        <f>SUM(Q221:Q238)</f>
        <v>0</v>
      </c>
      <c r="R220" s="140">
        <f>SUM(R221:R238)</f>
        <v>0</v>
      </c>
      <c r="T220" s="141">
        <f>SUM(T221:T238)</f>
        <v>0</v>
      </c>
      <c r="V220" s="141">
        <f>SUM(V221:V238)</f>
        <v>6.8591700000000007</v>
      </c>
      <c r="X220" s="142">
        <f>SUM(X221:X238)</f>
        <v>4.0189500000000002</v>
      </c>
      <c r="AR220" s="135" t="s">
        <v>147</v>
      </c>
      <c r="AT220" s="143" t="s">
        <v>78</v>
      </c>
      <c r="AU220" s="143" t="s">
        <v>87</v>
      </c>
      <c r="AY220" s="135" t="s">
        <v>140</v>
      </c>
      <c r="BK220" s="144">
        <f>SUM(BK221:BK238)</f>
        <v>0</v>
      </c>
    </row>
    <row r="221" spans="2:65" s="1" customFormat="1" ht="21.75" customHeight="1" x14ac:dyDescent="0.2">
      <c r="B221" s="147"/>
      <c r="C221" s="148" t="s">
        <v>427</v>
      </c>
      <c r="D221" s="148" t="s">
        <v>142</v>
      </c>
      <c r="E221" s="149" t="s">
        <v>428</v>
      </c>
      <c r="F221" s="150" t="s">
        <v>429</v>
      </c>
      <c r="G221" s="151" t="s">
        <v>145</v>
      </c>
      <c r="H221" s="152">
        <v>75</v>
      </c>
      <c r="I221" s="153"/>
      <c r="J221" s="153"/>
      <c r="K221" s="154">
        <f t="shared" ref="K221:K228" si="66">ROUND(P221*H221,2)</f>
        <v>0</v>
      </c>
      <c r="L221" s="155"/>
      <c r="M221" s="28"/>
      <c r="N221" s="156" t="s">
        <v>1</v>
      </c>
      <c r="O221" s="157" t="s">
        <v>43</v>
      </c>
      <c r="P221" s="158">
        <f t="shared" ref="P221:P228" si="67">I221+J221</f>
        <v>0</v>
      </c>
      <c r="Q221" s="158">
        <f t="shared" ref="Q221:Q228" si="68">ROUND(I221*H221,2)</f>
        <v>0</v>
      </c>
      <c r="R221" s="158">
        <f t="shared" ref="R221:R228" si="69">ROUND(J221*H221,2)</f>
        <v>0</v>
      </c>
      <c r="T221" s="159">
        <f t="shared" ref="T221:T228" si="70">S221*H221</f>
        <v>0</v>
      </c>
      <c r="U221" s="159">
        <v>1.256E-2</v>
      </c>
      <c r="V221" s="159">
        <f t="shared" ref="V221:V228" si="71">U221*H221</f>
        <v>0.94199999999999995</v>
      </c>
      <c r="W221" s="159">
        <v>0</v>
      </c>
      <c r="X221" s="160">
        <f t="shared" ref="X221:X228" si="72">W221*H221</f>
        <v>0</v>
      </c>
      <c r="AR221" s="161" t="s">
        <v>212</v>
      </c>
      <c r="AT221" s="161" t="s">
        <v>142</v>
      </c>
      <c r="AU221" s="161" t="s">
        <v>147</v>
      </c>
      <c r="AY221" s="14" t="s">
        <v>140</v>
      </c>
      <c r="BE221" s="162">
        <f t="shared" ref="BE221:BE228" si="73">IF(O221="základní",K221,0)</f>
        <v>0</v>
      </c>
      <c r="BF221" s="162">
        <f t="shared" ref="BF221:BF228" si="74">IF(O221="snížená",K221,0)</f>
        <v>0</v>
      </c>
      <c r="BG221" s="162">
        <f t="shared" ref="BG221:BG228" si="75">IF(O221="zákl. přenesená",K221,0)</f>
        <v>0</v>
      </c>
      <c r="BH221" s="162">
        <f t="shared" ref="BH221:BH228" si="76">IF(O221="sníž. přenesená",K221,0)</f>
        <v>0</v>
      </c>
      <c r="BI221" s="162">
        <f t="shared" ref="BI221:BI228" si="77">IF(O221="nulová",K221,0)</f>
        <v>0</v>
      </c>
      <c r="BJ221" s="14" t="s">
        <v>147</v>
      </c>
      <c r="BK221" s="162">
        <f t="shared" ref="BK221:BK228" si="78">ROUND(P221*H221,2)</f>
        <v>0</v>
      </c>
      <c r="BL221" s="14" t="s">
        <v>212</v>
      </c>
      <c r="BM221" s="161" t="s">
        <v>430</v>
      </c>
    </row>
    <row r="222" spans="2:65" s="1" customFormat="1" ht="21.75" customHeight="1" x14ac:dyDescent="0.2">
      <c r="B222" s="147"/>
      <c r="C222" s="148" t="s">
        <v>431</v>
      </c>
      <c r="D222" s="148" t="s">
        <v>142</v>
      </c>
      <c r="E222" s="149" t="s">
        <v>432</v>
      </c>
      <c r="F222" s="150" t="s">
        <v>433</v>
      </c>
      <c r="G222" s="151" t="s">
        <v>145</v>
      </c>
      <c r="H222" s="152">
        <v>75</v>
      </c>
      <c r="I222" s="153"/>
      <c r="J222" s="153"/>
      <c r="K222" s="154">
        <f t="shared" si="66"/>
        <v>0</v>
      </c>
      <c r="L222" s="155"/>
      <c r="M222" s="28"/>
      <c r="N222" s="156" t="s">
        <v>1</v>
      </c>
      <c r="O222" s="157" t="s">
        <v>43</v>
      </c>
      <c r="P222" s="158">
        <f t="shared" si="67"/>
        <v>0</v>
      </c>
      <c r="Q222" s="158">
        <f t="shared" si="68"/>
        <v>0</v>
      </c>
      <c r="R222" s="158">
        <f t="shared" si="69"/>
        <v>0</v>
      </c>
      <c r="T222" s="159">
        <f t="shared" si="70"/>
        <v>0</v>
      </c>
      <c r="U222" s="159">
        <v>0</v>
      </c>
      <c r="V222" s="159">
        <f t="shared" si="71"/>
        <v>0</v>
      </c>
      <c r="W222" s="159">
        <v>2.835E-2</v>
      </c>
      <c r="X222" s="160">
        <f t="shared" si="72"/>
        <v>2.1262500000000002</v>
      </c>
      <c r="AR222" s="161" t="s">
        <v>212</v>
      </c>
      <c r="AT222" s="161" t="s">
        <v>142</v>
      </c>
      <c r="AU222" s="161" t="s">
        <v>147</v>
      </c>
      <c r="AY222" s="14" t="s">
        <v>140</v>
      </c>
      <c r="BE222" s="162">
        <f t="shared" si="73"/>
        <v>0</v>
      </c>
      <c r="BF222" s="162">
        <f t="shared" si="74"/>
        <v>0</v>
      </c>
      <c r="BG222" s="162">
        <f t="shared" si="75"/>
        <v>0</v>
      </c>
      <c r="BH222" s="162">
        <f t="shared" si="76"/>
        <v>0</v>
      </c>
      <c r="BI222" s="162">
        <f t="shared" si="77"/>
        <v>0</v>
      </c>
      <c r="BJ222" s="14" t="s">
        <v>147</v>
      </c>
      <c r="BK222" s="162">
        <f t="shared" si="78"/>
        <v>0</v>
      </c>
      <c r="BL222" s="14" t="s">
        <v>212</v>
      </c>
      <c r="BM222" s="161" t="s">
        <v>434</v>
      </c>
    </row>
    <row r="223" spans="2:65" s="1" customFormat="1" ht="21.75" customHeight="1" x14ac:dyDescent="0.2">
      <c r="B223" s="147"/>
      <c r="C223" s="148" t="s">
        <v>435</v>
      </c>
      <c r="D223" s="148" t="s">
        <v>142</v>
      </c>
      <c r="E223" s="149" t="s">
        <v>436</v>
      </c>
      <c r="F223" s="150" t="s">
        <v>437</v>
      </c>
      <c r="G223" s="151" t="s">
        <v>145</v>
      </c>
      <c r="H223" s="152">
        <v>75</v>
      </c>
      <c r="I223" s="153"/>
      <c r="J223" s="153"/>
      <c r="K223" s="154">
        <f t="shared" si="66"/>
        <v>0</v>
      </c>
      <c r="L223" s="155"/>
      <c r="M223" s="28"/>
      <c r="N223" s="156" t="s">
        <v>1</v>
      </c>
      <c r="O223" s="157" t="s">
        <v>43</v>
      </c>
      <c r="P223" s="158">
        <f t="shared" si="67"/>
        <v>0</v>
      </c>
      <c r="Q223" s="158">
        <f t="shared" si="68"/>
        <v>0</v>
      </c>
      <c r="R223" s="158">
        <f t="shared" si="69"/>
        <v>0</v>
      </c>
      <c r="T223" s="159">
        <f t="shared" si="70"/>
        <v>0</v>
      </c>
      <c r="U223" s="159">
        <v>1.2200000000000001E-2</v>
      </c>
      <c r="V223" s="159">
        <f t="shared" si="71"/>
        <v>0.91500000000000004</v>
      </c>
      <c r="W223" s="159">
        <v>0</v>
      </c>
      <c r="X223" s="160">
        <f t="shared" si="72"/>
        <v>0</v>
      </c>
      <c r="AR223" s="161" t="s">
        <v>212</v>
      </c>
      <c r="AT223" s="161" t="s">
        <v>142</v>
      </c>
      <c r="AU223" s="161" t="s">
        <v>147</v>
      </c>
      <c r="AY223" s="14" t="s">
        <v>140</v>
      </c>
      <c r="BE223" s="162">
        <f t="shared" si="73"/>
        <v>0</v>
      </c>
      <c r="BF223" s="162">
        <f t="shared" si="74"/>
        <v>0</v>
      </c>
      <c r="BG223" s="162">
        <f t="shared" si="75"/>
        <v>0</v>
      </c>
      <c r="BH223" s="162">
        <f t="shared" si="76"/>
        <v>0</v>
      </c>
      <c r="BI223" s="162">
        <f t="shared" si="77"/>
        <v>0</v>
      </c>
      <c r="BJ223" s="14" t="s">
        <v>147</v>
      </c>
      <c r="BK223" s="162">
        <f t="shared" si="78"/>
        <v>0</v>
      </c>
      <c r="BL223" s="14" t="s">
        <v>212</v>
      </c>
      <c r="BM223" s="161" t="s">
        <v>438</v>
      </c>
    </row>
    <row r="224" spans="2:65" s="1" customFormat="1" ht="21.75" customHeight="1" x14ac:dyDescent="0.2">
      <c r="B224" s="147"/>
      <c r="C224" s="148" t="s">
        <v>439</v>
      </c>
      <c r="D224" s="148" t="s">
        <v>142</v>
      </c>
      <c r="E224" s="149" t="s">
        <v>440</v>
      </c>
      <c r="F224" s="150" t="s">
        <v>441</v>
      </c>
      <c r="G224" s="151" t="s">
        <v>145</v>
      </c>
      <c r="H224" s="152">
        <v>172</v>
      </c>
      <c r="I224" s="153"/>
      <c r="J224" s="153"/>
      <c r="K224" s="154">
        <f t="shared" si="66"/>
        <v>0</v>
      </c>
      <c r="L224" s="155"/>
      <c r="M224" s="28"/>
      <c r="N224" s="156" t="s">
        <v>1</v>
      </c>
      <c r="O224" s="157" t="s">
        <v>43</v>
      </c>
      <c r="P224" s="158">
        <f t="shared" si="67"/>
        <v>0</v>
      </c>
      <c r="Q224" s="158">
        <f t="shared" si="68"/>
        <v>0</v>
      </c>
      <c r="R224" s="158">
        <f t="shared" si="69"/>
        <v>0</v>
      </c>
      <c r="T224" s="159">
        <f t="shared" si="70"/>
        <v>0</v>
      </c>
      <c r="U224" s="159">
        <v>1.259E-2</v>
      </c>
      <c r="V224" s="159">
        <f t="shared" si="71"/>
        <v>2.1654800000000001</v>
      </c>
      <c r="W224" s="159">
        <v>0</v>
      </c>
      <c r="X224" s="160">
        <f t="shared" si="72"/>
        <v>0</v>
      </c>
      <c r="AR224" s="161" t="s">
        <v>212</v>
      </c>
      <c r="AT224" s="161" t="s">
        <v>142</v>
      </c>
      <c r="AU224" s="161" t="s">
        <v>147</v>
      </c>
      <c r="AY224" s="14" t="s">
        <v>140</v>
      </c>
      <c r="BE224" s="162">
        <f t="shared" si="73"/>
        <v>0</v>
      </c>
      <c r="BF224" s="162">
        <f t="shared" si="74"/>
        <v>0</v>
      </c>
      <c r="BG224" s="162">
        <f t="shared" si="75"/>
        <v>0</v>
      </c>
      <c r="BH224" s="162">
        <f t="shared" si="76"/>
        <v>0</v>
      </c>
      <c r="BI224" s="162">
        <f t="shared" si="77"/>
        <v>0</v>
      </c>
      <c r="BJ224" s="14" t="s">
        <v>147</v>
      </c>
      <c r="BK224" s="162">
        <f t="shared" si="78"/>
        <v>0</v>
      </c>
      <c r="BL224" s="14" t="s">
        <v>212</v>
      </c>
      <c r="BM224" s="161" t="s">
        <v>442</v>
      </c>
    </row>
    <row r="225" spans="2:65" s="1" customFormat="1" ht="33" customHeight="1" x14ac:dyDescent="0.2">
      <c r="B225" s="147"/>
      <c r="C225" s="148" t="s">
        <v>443</v>
      </c>
      <c r="D225" s="148" t="s">
        <v>142</v>
      </c>
      <c r="E225" s="149" t="s">
        <v>444</v>
      </c>
      <c r="F225" s="150" t="s">
        <v>445</v>
      </c>
      <c r="G225" s="151" t="s">
        <v>145</v>
      </c>
      <c r="H225" s="152">
        <v>45</v>
      </c>
      <c r="I225" s="153"/>
      <c r="J225" s="153"/>
      <c r="K225" s="154">
        <f t="shared" si="66"/>
        <v>0</v>
      </c>
      <c r="L225" s="155"/>
      <c r="M225" s="28"/>
      <c r="N225" s="156" t="s">
        <v>1</v>
      </c>
      <c r="O225" s="157" t="s">
        <v>43</v>
      </c>
      <c r="P225" s="158">
        <f t="shared" si="67"/>
        <v>0</v>
      </c>
      <c r="Q225" s="158">
        <f t="shared" si="68"/>
        <v>0</v>
      </c>
      <c r="R225" s="158">
        <f t="shared" si="69"/>
        <v>0</v>
      </c>
      <c r="T225" s="159">
        <f t="shared" si="70"/>
        <v>0</v>
      </c>
      <c r="U225" s="159">
        <v>2.044E-2</v>
      </c>
      <c r="V225" s="159">
        <f t="shared" si="71"/>
        <v>0.91979999999999995</v>
      </c>
      <c r="W225" s="159">
        <v>0</v>
      </c>
      <c r="X225" s="160">
        <f t="shared" si="72"/>
        <v>0</v>
      </c>
      <c r="AR225" s="161" t="s">
        <v>212</v>
      </c>
      <c r="AT225" s="161" t="s">
        <v>142</v>
      </c>
      <c r="AU225" s="161" t="s">
        <v>147</v>
      </c>
      <c r="AY225" s="14" t="s">
        <v>140</v>
      </c>
      <c r="BE225" s="162">
        <f t="shared" si="73"/>
        <v>0</v>
      </c>
      <c r="BF225" s="162">
        <f t="shared" si="74"/>
        <v>0</v>
      </c>
      <c r="BG225" s="162">
        <f t="shared" si="75"/>
        <v>0</v>
      </c>
      <c r="BH225" s="162">
        <f t="shared" si="76"/>
        <v>0</v>
      </c>
      <c r="BI225" s="162">
        <f t="shared" si="77"/>
        <v>0</v>
      </c>
      <c r="BJ225" s="14" t="s">
        <v>147</v>
      </c>
      <c r="BK225" s="162">
        <f t="shared" si="78"/>
        <v>0</v>
      </c>
      <c r="BL225" s="14" t="s">
        <v>212</v>
      </c>
      <c r="BM225" s="161" t="s">
        <v>446</v>
      </c>
    </row>
    <row r="226" spans="2:65" s="1" customFormat="1" ht="21.75" customHeight="1" x14ac:dyDescent="0.2">
      <c r="B226" s="147"/>
      <c r="C226" s="148" t="s">
        <v>447</v>
      </c>
      <c r="D226" s="148" t="s">
        <v>142</v>
      </c>
      <c r="E226" s="149" t="s">
        <v>448</v>
      </c>
      <c r="F226" s="150" t="s">
        <v>449</v>
      </c>
      <c r="G226" s="151" t="s">
        <v>145</v>
      </c>
      <c r="H226" s="152">
        <v>48</v>
      </c>
      <c r="I226" s="153"/>
      <c r="J226" s="153"/>
      <c r="K226" s="154">
        <f t="shared" si="66"/>
        <v>0</v>
      </c>
      <c r="L226" s="155"/>
      <c r="M226" s="28"/>
      <c r="N226" s="156" t="s">
        <v>1</v>
      </c>
      <c r="O226" s="157" t="s">
        <v>43</v>
      </c>
      <c r="P226" s="158">
        <f t="shared" si="67"/>
        <v>0</v>
      </c>
      <c r="Q226" s="158">
        <f t="shared" si="68"/>
        <v>0</v>
      </c>
      <c r="R226" s="158">
        <f t="shared" si="69"/>
        <v>0</v>
      </c>
      <c r="T226" s="159">
        <f t="shared" si="70"/>
        <v>0</v>
      </c>
      <c r="U226" s="159">
        <v>1.423E-2</v>
      </c>
      <c r="V226" s="159">
        <f t="shared" si="71"/>
        <v>0.68303999999999998</v>
      </c>
      <c r="W226" s="159">
        <v>0</v>
      </c>
      <c r="X226" s="160">
        <f t="shared" si="72"/>
        <v>0</v>
      </c>
      <c r="AR226" s="161" t="s">
        <v>212</v>
      </c>
      <c r="AT226" s="161" t="s">
        <v>142</v>
      </c>
      <c r="AU226" s="161" t="s">
        <v>147</v>
      </c>
      <c r="AY226" s="14" t="s">
        <v>140</v>
      </c>
      <c r="BE226" s="162">
        <f t="shared" si="73"/>
        <v>0</v>
      </c>
      <c r="BF226" s="162">
        <f t="shared" si="74"/>
        <v>0</v>
      </c>
      <c r="BG226" s="162">
        <f t="shared" si="75"/>
        <v>0</v>
      </c>
      <c r="BH226" s="162">
        <f t="shared" si="76"/>
        <v>0</v>
      </c>
      <c r="BI226" s="162">
        <f t="shared" si="77"/>
        <v>0</v>
      </c>
      <c r="BJ226" s="14" t="s">
        <v>147</v>
      </c>
      <c r="BK226" s="162">
        <f t="shared" si="78"/>
        <v>0</v>
      </c>
      <c r="BL226" s="14" t="s">
        <v>212</v>
      </c>
      <c r="BM226" s="161" t="s">
        <v>450</v>
      </c>
    </row>
    <row r="227" spans="2:65" s="1" customFormat="1" ht="21.75" customHeight="1" x14ac:dyDescent="0.2">
      <c r="B227" s="147"/>
      <c r="C227" s="148" t="s">
        <v>451</v>
      </c>
      <c r="D227" s="148" t="s">
        <v>142</v>
      </c>
      <c r="E227" s="149" t="s">
        <v>452</v>
      </c>
      <c r="F227" s="150" t="s">
        <v>453</v>
      </c>
      <c r="G227" s="151" t="s">
        <v>145</v>
      </c>
      <c r="H227" s="152">
        <v>115</v>
      </c>
      <c r="I227" s="153"/>
      <c r="J227" s="153"/>
      <c r="K227" s="154">
        <f t="shared" si="66"/>
        <v>0</v>
      </c>
      <c r="L227" s="155"/>
      <c r="M227" s="28"/>
      <c r="N227" s="156" t="s">
        <v>1</v>
      </c>
      <c r="O227" s="157" t="s">
        <v>43</v>
      </c>
      <c r="P227" s="158">
        <f t="shared" si="67"/>
        <v>0</v>
      </c>
      <c r="Q227" s="158">
        <f t="shared" si="68"/>
        <v>0</v>
      </c>
      <c r="R227" s="158">
        <f t="shared" si="69"/>
        <v>0</v>
      </c>
      <c r="T227" s="159">
        <f t="shared" si="70"/>
        <v>0</v>
      </c>
      <c r="U227" s="159">
        <v>1.25E-3</v>
      </c>
      <c r="V227" s="159">
        <f t="shared" si="71"/>
        <v>0.14375000000000002</v>
      </c>
      <c r="W227" s="159">
        <v>0</v>
      </c>
      <c r="X227" s="160">
        <f t="shared" si="72"/>
        <v>0</v>
      </c>
      <c r="AR227" s="161" t="s">
        <v>212</v>
      </c>
      <c r="AT227" s="161" t="s">
        <v>142</v>
      </c>
      <c r="AU227" s="161" t="s">
        <v>147</v>
      </c>
      <c r="AY227" s="14" t="s">
        <v>140</v>
      </c>
      <c r="BE227" s="162">
        <f t="shared" si="73"/>
        <v>0</v>
      </c>
      <c r="BF227" s="162">
        <f t="shared" si="74"/>
        <v>0</v>
      </c>
      <c r="BG227" s="162">
        <f t="shared" si="75"/>
        <v>0</v>
      </c>
      <c r="BH227" s="162">
        <f t="shared" si="76"/>
        <v>0</v>
      </c>
      <c r="BI227" s="162">
        <f t="shared" si="77"/>
        <v>0</v>
      </c>
      <c r="BJ227" s="14" t="s">
        <v>147</v>
      </c>
      <c r="BK227" s="162">
        <f t="shared" si="78"/>
        <v>0</v>
      </c>
      <c r="BL227" s="14" t="s">
        <v>212</v>
      </c>
      <c r="BM227" s="161" t="s">
        <v>454</v>
      </c>
    </row>
    <row r="228" spans="2:65" s="1" customFormat="1" ht="21.75" customHeight="1" x14ac:dyDescent="0.2">
      <c r="B228" s="147"/>
      <c r="C228" s="163" t="s">
        <v>455</v>
      </c>
      <c r="D228" s="163" t="s">
        <v>174</v>
      </c>
      <c r="E228" s="164" t="s">
        <v>456</v>
      </c>
      <c r="F228" s="165" t="s">
        <v>457</v>
      </c>
      <c r="G228" s="166" t="s">
        <v>145</v>
      </c>
      <c r="H228" s="167">
        <v>120.75</v>
      </c>
      <c r="I228" s="168"/>
      <c r="J228" s="169"/>
      <c r="K228" s="170">
        <f t="shared" si="66"/>
        <v>0</v>
      </c>
      <c r="L228" s="169"/>
      <c r="M228" s="171"/>
      <c r="N228" s="172" t="s">
        <v>1</v>
      </c>
      <c r="O228" s="157" t="s">
        <v>43</v>
      </c>
      <c r="P228" s="158">
        <f t="shared" si="67"/>
        <v>0</v>
      </c>
      <c r="Q228" s="158">
        <f t="shared" si="68"/>
        <v>0</v>
      </c>
      <c r="R228" s="158">
        <f t="shared" si="69"/>
        <v>0</v>
      </c>
      <c r="T228" s="159">
        <f t="shared" si="70"/>
        <v>0</v>
      </c>
      <c r="U228" s="159">
        <v>8.0000000000000002E-3</v>
      </c>
      <c r="V228" s="159">
        <f t="shared" si="71"/>
        <v>0.96599999999999997</v>
      </c>
      <c r="W228" s="159">
        <v>0</v>
      </c>
      <c r="X228" s="160">
        <f t="shared" si="72"/>
        <v>0</v>
      </c>
      <c r="AR228" s="161" t="s">
        <v>277</v>
      </c>
      <c r="AT228" s="161" t="s">
        <v>174</v>
      </c>
      <c r="AU228" s="161" t="s">
        <v>147</v>
      </c>
      <c r="AY228" s="14" t="s">
        <v>140</v>
      </c>
      <c r="BE228" s="162">
        <f t="shared" si="73"/>
        <v>0</v>
      </c>
      <c r="BF228" s="162">
        <f t="shared" si="74"/>
        <v>0</v>
      </c>
      <c r="BG228" s="162">
        <f t="shared" si="75"/>
        <v>0</v>
      </c>
      <c r="BH228" s="162">
        <f t="shared" si="76"/>
        <v>0</v>
      </c>
      <c r="BI228" s="162">
        <f t="shared" si="77"/>
        <v>0</v>
      </c>
      <c r="BJ228" s="14" t="s">
        <v>147</v>
      </c>
      <c r="BK228" s="162">
        <f t="shared" si="78"/>
        <v>0</v>
      </c>
      <c r="BL228" s="14" t="s">
        <v>212</v>
      </c>
      <c r="BM228" s="161" t="s">
        <v>458</v>
      </c>
    </row>
    <row r="229" spans="2:65" s="12" customFormat="1" x14ac:dyDescent="0.2">
      <c r="B229" s="173"/>
      <c r="D229" s="174" t="s">
        <v>178</v>
      </c>
      <c r="F229" s="175" t="s">
        <v>459</v>
      </c>
      <c r="H229" s="176">
        <v>120.75</v>
      </c>
      <c r="I229" s="177"/>
      <c r="J229" s="177"/>
      <c r="M229" s="173"/>
      <c r="N229" s="178"/>
      <c r="X229" s="179"/>
      <c r="AT229" s="180" t="s">
        <v>178</v>
      </c>
      <c r="AU229" s="180" t="s">
        <v>147</v>
      </c>
      <c r="AV229" s="12" t="s">
        <v>147</v>
      </c>
      <c r="AW229" s="12" t="s">
        <v>3</v>
      </c>
      <c r="AX229" s="12" t="s">
        <v>87</v>
      </c>
      <c r="AY229" s="180" t="s">
        <v>140</v>
      </c>
    </row>
    <row r="230" spans="2:65" s="1" customFormat="1" ht="21.75" customHeight="1" x14ac:dyDescent="0.2">
      <c r="B230" s="147"/>
      <c r="C230" s="148" t="s">
        <v>460</v>
      </c>
      <c r="D230" s="148" t="s">
        <v>142</v>
      </c>
      <c r="E230" s="149" t="s">
        <v>461</v>
      </c>
      <c r="F230" s="150" t="s">
        <v>462</v>
      </c>
      <c r="G230" s="151" t="s">
        <v>145</v>
      </c>
      <c r="H230" s="152">
        <v>94</v>
      </c>
      <c r="I230" s="153"/>
      <c r="J230" s="153"/>
      <c r="K230" s="154">
        <f t="shared" ref="K230:K238" si="79">ROUND(P230*H230,2)</f>
        <v>0</v>
      </c>
      <c r="L230" s="155"/>
      <c r="M230" s="28"/>
      <c r="N230" s="156" t="s">
        <v>1</v>
      </c>
      <c r="O230" s="157" t="s">
        <v>43</v>
      </c>
      <c r="P230" s="158">
        <f t="shared" ref="P230:P238" si="80">I230+J230</f>
        <v>0</v>
      </c>
      <c r="Q230" s="158">
        <f t="shared" ref="Q230:Q238" si="81">ROUND(I230*H230,2)</f>
        <v>0</v>
      </c>
      <c r="R230" s="158">
        <f t="shared" ref="R230:R238" si="82">ROUND(J230*H230,2)</f>
        <v>0</v>
      </c>
      <c r="T230" s="159">
        <f t="shared" ref="T230:T238" si="83">S230*H230</f>
        <v>0</v>
      </c>
      <c r="U230" s="159">
        <v>0</v>
      </c>
      <c r="V230" s="159">
        <f t="shared" ref="V230:V238" si="84">U230*H230</f>
        <v>0</v>
      </c>
      <c r="W230" s="159">
        <v>1.065E-2</v>
      </c>
      <c r="X230" s="160">
        <f t="shared" ref="X230:X238" si="85">W230*H230</f>
        <v>1.0010999999999999</v>
      </c>
      <c r="AR230" s="161" t="s">
        <v>212</v>
      </c>
      <c r="AT230" s="161" t="s">
        <v>142</v>
      </c>
      <c r="AU230" s="161" t="s">
        <v>147</v>
      </c>
      <c r="AY230" s="14" t="s">
        <v>140</v>
      </c>
      <c r="BE230" s="162">
        <f t="shared" ref="BE230:BE238" si="86">IF(O230="základní",K230,0)</f>
        <v>0</v>
      </c>
      <c r="BF230" s="162">
        <f t="shared" ref="BF230:BF238" si="87">IF(O230="snížená",K230,0)</f>
        <v>0</v>
      </c>
      <c r="BG230" s="162">
        <f t="shared" ref="BG230:BG238" si="88">IF(O230="zákl. přenesená",K230,0)</f>
        <v>0</v>
      </c>
      <c r="BH230" s="162">
        <f t="shared" ref="BH230:BH238" si="89">IF(O230="sníž. přenesená",K230,0)</f>
        <v>0</v>
      </c>
      <c r="BI230" s="162">
        <f t="shared" ref="BI230:BI238" si="90">IF(O230="nulová",K230,0)</f>
        <v>0</v>
      </c>
      <c r="BJ230" s="14" t="s">
        <v>147</v>
      </c>
      <c r="BK230" s="162">
        <f t="shared" ref="BK230:BK238" si="91">ROUND(P230*H230,2)</f>
        <v>0</v>
      </c>
      <c r="BL230" s="14" t="s">
        <v>212</v>
      </c>
      <c r="BM230" s="161" t="s">
        <v>463</v>
      </c>
    </row>
    <row r="231" spans="2:65" s="1" customFormat="1" ht="21.75" customHeight="1" x14ac:dyDescent="0.2">
      <c r="B231" s="147"/>
      <c r="C231" s="148" t="s">
        <v>464</v>
      </c>
      <c r="D231" s="148" t="s">
        <v>142</v>
      </c>
      <c r="E231" s="149" t="s">
        <v>465</v>
      </c>
      <c r="F231" s="150" t="s">
        <v>466</v>
      </c>
      <c r="G231" s="151" t="s">
        <v>215</v>
      </c>
      <c r="H231" s="152">
        <v>20</v>
      </c>
      <c r="I231" s="153"/>
      <c r="J231" s="153"/>
      <c r="K231" s="154">
        <f t="shared" si="79"/>
        <v>0</v>
      </c>
      <c r="L231" s="155"/>
      <c r="M231" s="28"/>
      <c r="N231" s="156" t="s">
        <v>1</v>
      </c>
      <c r="O231" s="157" t="s">
        <v>43</v>
      </c>
      <c r="P231" s="158">
        <f t="shared" si="80"/>
        <v>0</v>
      </c>
      <c r="Q231" s="158">
        <f t="shared" si="81"/>
        <v>0</v>
      </c>
      <c r="R231" s="158">
        <f t="shared" si="82"/>
        <v>0</v>
      </c>
      <c r="T231" s="159">
        <f t="shared" si="83"/>
        <v>0</v>
      </c>
      <c r="U231" s="159">
        <v>6.9999999999999994E-5</v>
      </c>
      <c r="V231" s="159">
        <f t="shared" si="84"/>
        <v>1.3999999999999998E-3</v>
      </c>
      <c r="W231" s="159">
        <v>0</v>
      </c>
      <c r="X231" s="160">
        <f t="shared" si="85"/>
        <v>0</v>
      </c>
      <c r="AR231" s="161" t="s">
        <v>212</v>
      </c>
      <c r="AT231" s="161" t="s">
        <v>142</v>
      </c>
      <c r="AU231" s="161" t="s">
        <v>147</v>
      </c>
      <c r="AY231" s="14" t="s">
        <v>140</v>
      </c>
      <c r="BE231" s="162">
        <f t="shared" si="86"/>
        <v>0</v>
      </c>
      <c r="BF231" s="162">
        <f t="shared" si="87"/>
        <v>0</v>
      </c>
      <c r="BG231" s="162">
        <f t="shared" si="88"/>
        <v>0</v>
      </c>
      <c r="BH231" s="162">
        <f t="shared" si="89"/>
        <v>0</v>
      </c>
      <c r="BI231" s="162">
        <f t="shared" si="90"/>
        <v>0</v>
      </c>
      <c r="BJ231" s="14" t="s">
        <v>147</v>
      </c>
      <c r="BK231" s="162">
        <f t="shared" si="91"/>
        <v>0</v>
      </c>
      <c r="BL231" s="14" t="s">
        <v>212</v>
      </c>
      <c r="BM231" s="161" t="s">
        <v>467</v>
      </c>
    </row>
    <row r="232" spans="2:65" s="1" customFormat="1" ht="21.75" customHeight="1" x14ac:dyDescent="0.2">
      <c r="B232" s="147"/>
      <c r="C232" s="163" t="s">
        <v>468</v>
      </c>
      <c r="D232" s="163" t="s">
        <v>174</v>
      </c>
      <c r="E232" s="164" t="s">
        <v>469</v>
      </c>
      <c r="F232" s="165" t="s">
        <v>470</v>
      </c>
      <c r="G232" s="166" t="s">
        <v>215</v>
      </c>
      <c r="H232" s="167">
        <v>20</v>
      </c>
      <c r="I232" s="168"/>
      <c r="J232" s="169"/>
      <c r="K232" s="170">
        <f t="shared" si="79"/>
        <v>0</v>
      </c>
      <c r="L232" s="169"/>
      <c r="M232" s="171"/>
      <c r="N232" s="172" t="s">
        <v>1</v>
      </c>
      <c r="O232" s="157" t="s">
        <v>43</v>
      </c>
      <c r="P232" s="158">
        <f t="shared" si="80"/>
        <v>0</v>
      </c>
      <c r="Q232" s="158">
        <f t="shared" si="81"/>
        <v>0</v>
      </c>
      <c r="R232" s="158">
        <f t="shared" si="82"/>
        <v>0</v>
      </c>
      <c r="T232" s="159">
        <f t="shared" si="83"/>
        <v>0</v>
      </c>
      <c r="U232" s="159">
        <v>4.4999999999999997E-3</v>
      </c>
      <c r="V232" s="159">
        <f t="shared" si="84"/>
        <v>0.09</v>
      </c>
      <c r="W232" s="159">
        <v>0</v>
      </c>
      <c r="X232" s="160">
        <f t="shared" si="85"/>
        <v>0</v>
      </c>
      <c r="AR232" s="161" t="s">
        <v>277</v>
      </c>
      <c r="AT232" s="161" t="s">
        <v>174</v>
      </c>
      <c r="AU232" s="161" t="s">
        <v>147</v>
      </c>
      <c r="AY232" s="14" t="s">
        <v>140</v>
      </c>
      <c r="BE232" s="162">
        <f t="shared" si="86"/>
        <v>0</v>
      </c>
      <c r="BF232" s="162">
        <f t="shared" si="87"/>
        <v>0</v>
      </c>
      <c r="BG232" s="162">
        <f t="shared" si="88"/>
        <v>0</v>
      </c>
      <c r="BH232" s="162">
        <f t="shared" si="89"/>
        <v>0</v>
      </c>
      <c r="BI232" s="162">
        <f t="shared" si="90"/>
        <v>0</v>
      </c>
      <c r="BJ232" s="14" t="s">
        <v>147</v>
      </c>
      <c r="BK232" s="162">
        <f t="shared" si="91"/>
        <v>0</v>
      </c>
      <c r="BL232" s="14" t="s">
        <v>212</v>
      </c>
      <c r="BM232" s="161" t="s">
        <v>471</v>
      </c>
    </row>
    <row r="233" spans="2:65" s="1" customFormat="1" ht="21.75" customHeight="1" x14ac:dyDescent="0.2">
      <c r="B233" s="147"/>
      <c r="C233" s="148" t="s">
        <v>472</v>
      </c>
      <c r="D233" s="148" t="s">
        <v>142</v>
      </c>
      <c r="E233" s="149" t="s">
        <v>473</v>
      </c>
      <c r="F233" s="150" t="s">
        <v>474</v>
      </c>
      <c r="G233" s="151" t="s">
        <v>215</v>
      </c>
      <c r="H233" s="152">
        <v>20</v>
      </c>
      <c r="I233" s="153"/>
      <c r="J233" s="153"/>
      <c r="K233" s="154">
        <f t="shared" si="79"/>
        <v>0</v>
      </c>
      <c r="L233" s="155"/>
      <c r="M233" s="28"/>
      <c r="N233" s="156" t="s">
        <v>1</v>
      </c>
      <c r="O233" s="157" t="s">
        <v>43</v>
      </c>
      <c r="P233" s="158">
        <f t="shared" si="80"/>
        <v>0</v>
      </c>
      <c r="Q233" s="158">
        <f t="shared" si="81"/>
        <v>0</v>
      </c>
      <c r="R233" s="158">
        <f t="shared" si="82"/>
        <v>0</v>
      </c>
      <c r="T233" s="159">
        <f t="shared" si="83"/>
        <v>0</v>
      </c>
      <c r="U233" s="159">
        <v>0</v>
      </c>
      <c r="V233" s="159">
        <f t="shared" si="84"/>
        <v>0</v>
      </c>
      <c r="W233" s="159">
        <v>7.0000000000000001E-3</v>
      </c>
      <c r="X233" s="160">
        <f t="shared" si="85"/>
        <v>0.14000000000000001</v>
      </c>
      <c r="AR233" s="161" t="s">
        <v>212</v>
      </c>
      <c r="AT233" s="161" t="s">
        <v>142</v>
      </c>
      <c r="AU233" s="161" t="s">
        <v>147</v>
      </c>
      <c r="AY233" s="14" t="s">
        <v>140</v>
      </c>
      <c r="BE233" s="162">
        <f t="shared" si="86"/>
        <v>0</v>
      </c>
      <c r="BF233" s="162">
        <f t="shared" si="87"/>
        <v>0</v>
      </c>
      <c r="BG233" s="162">
        <f t="shared" si="88"/>
        <v>0</v>
      </c>
      <c r="BH233" s="162">
        <f t="shared" si="89"/>
        <v>0</v>
      </c>
      <c r="BI233" s="162">
        <f t="shared" si="90"/>
        <v>0</v>
      </c>
      <c r="BJ233" s="14" t="s">
        <v>147</v>
      </c>
      <c r="BK233" s="162">
        <f t="shared" si="91"/>
        <v>0</v>
      </c>
      <c r="BL233" s="14" t="s">
        <v>212</v>
      </c>
      <c r="BM233" s="161" t="s">
        <v>475</v>
      </c>
    </row>
    <row r="234" spans="2:65" s="1" customFormat="1" ht="16.5" customHeight="1" x14ac:dyDescent="0.2">
      <c r="B234" s="147"/>
      <c r="C234" s="148" t="s">
        <v>476</v>
      </c>
      <c r="D234" s="148" t="s">
        <v>142</v>
      </c>
      <c r="E234" s="149" t="s">
        <v>477</v>
      </c>
      <c r="F234" s="150" t="s">
        <v>478</v>
      </c>
      <c r="G234" s="151" t="s">
        <v>215</v>
      </c>
      <c r="H234" s="152">
        <v>10</v>
      </c>
      <c r="I234" s="153"/>
      <c r="J234" s="153"/>
      <c r="K234" s="154">
        <f t="shared" si="79"/>
        <v>0</v>
      </c>
      <c r="L234" s="155"/>
      <c r="M234" s="28"/>
      <c r="N234" s="156" t="s">
        <v>1</v>
      </c>
      <c r="O234" s="157" t="s">
        <v>43</v>
      </c>
      <c r="P234" s="158">
        <f t="shared" si="80"/>
        <v>0</v>
      </c>
      <c r="Q234" s="158">
        <f t="shared" si="81"/>
        <v>0</v>
      </c>
      <c r="R234" s="158">
        <f t="shared" si="82"/>
        <v>0</v>
      </c>
      <c r="T234" s="159">
        <f t="shared" si="83"/>
        <v>0</v>
      </c>
      <c r="U234" s="159">
        <v>6.9999999999999994E-5</v>
      </c>
      <c r="V234" s="159">
        <f t="shared" si="84"/>
        <v>6.9999999999999988E-4</v>
      </c>
      <c r="W234" s="159">
        <v>0</v>
      </c>
      <c r="X234" s="160">
        <f t="shared" si="85"/>
        <v>0</v>
      </c>
      <c r="AR234" s="161" t="s">
        <v>212</v>
      </c>
      <c r="AT234" s="161" t="s">
        <v>142</v>
      </c>
      <c r="AU234" s="161" t="s">
        <v>147</v>
      </c>
      <c r="AY234" s="14" t="s">
        <v>140</v>
      </c>
      <c r="BE234" s="162">
        <f t="shared" si="86"/>
        <v>0</v>
      </c>
      <c r="BF234" s="162">
        <f t="shared" si="87"/>
        <v>0</v>
      </c>
      <c r="BG234" s="162">
        <f t="shared" si="88"/>
        <v>0</v>
      </c>
      <c r="BH234" s="162">
        <f t="shared" si="89"/>
        <v>0</v>
      </c>
      <c r="BI234" s="162">
        <f t="shared" si="90"/>
        <v>0</v>
      </c>
      <c r="BJ234" s="14" t="s">
        <v>147</v>
      </c>
      <c r="BK234" s="162">
        <f t="shared" si="91"/>
        <v>0</v>
      </c>
      <c r="BL234" s="14" t="s">
        <v>212</v>
      </c>
      <c r="BM234" s="161" t="s">
        <v>479</v>
      </c>
    </row>
    <row r="235" spans="2:65" s="1" customFormat="1" ht="21.75" customHeight="1" x14ac:dyDescent="0.2">
      <c r="B235" s="147"/>
      <c r="C235" s="163" t="s">
        <v>480</v>
      </c>
      <c r="D235" s="163" t="s">
        <v>174</v>
      </c>
      <c r="E235" s="164" t="s">
        <v>481</v>
      </c>
      <c r="F235" s="165" t="s">
        <v>482</v>
      </c>
      <c r="G235" s="166" t="s">
        <v>215</v>
      </c>
      <c r="H235" s="167">
        <v>10</v>
      </c>
      <c r="I235" s="168"/>
      <c r="J235" s="169"/>
      <c r="K235" s="170">
        <f t="shared" si="79"/>
        <v>0</v>
      </c>
      <c r="L235" s="169"/>
      <c r="M235" s="171"/>
      <c r="N235" s="172" t="s">
        <v>1</v>
      </c>
      <c r="O235" s="157" t="s">
        <v>43</v>
      </c>
      <c r="P235" s="158">
        <f t="shared" si="80"/>
        <v>0</v>
      </c>
      <c r="Q235" s="158">
        <f t="shared" si="81"/>
        <v>0</v>
      </c>
      <c r="R235" s="158">
        <f t="shared" si="82"/>
        <v>0</v>
      </c>
      <c r="T235" s="159">
        <f t="shared" si="83"/>
        <v>0</v>
      </c>
      <c r="U235" s="159">
        <v>3.2000000000000002E-3</v>
      </c>
      <c r="V235" s="159">
        <f t="shared" si="84"/>
        <v>3.2000000000000001E-2</v>
      </c>
      <c r="W235" s="159">
        <v>0</v>
      </c>
      <c r="X235" s="160">
        <f t="shared" si="85"/>
        <v>0</v>
      </c>
      <c r="AR235" s="161" t="s">
        <v>277</v>
      </c>
      <c r="AT235" s="161" t="s">
        <v>174</v>
      </c>
      <c r="AU235" s="161" t="s">
        <v>147</v>
      </c>
      <c r="AY235" s="14" t="s">
        <v>140</v>
      </c>
      <c r="BE235" s="162">
        <f t="shared" si="86"/>
        <v>0</v>
      </c>
      <c r="BF235" s="162">
        <f t="shared" si="87"/>
        <v>0</v>
      </c>
      <c r="BG235" s="162">
        <f t="shared" si="88"/>
        <v>0</v>
      </c>
      <c r="BH235" s="162">
        <f t="shared" si="89"/>
        <v>0</v>
      </c>
      <c r="BI235" s="162">
        <f t="shared" si="90"/>
        <v>0</v>
      </c>
      <c r="BJ235" s="14" t="s">
        <v>147</v>
      </c>
      <c r="BK235" s="162">
        <f t="shared" si="91"/>
        <v>0</v>
      </c>
      <c r="BL235" s="14" t="s">
        <v>212</v>
      </c>
      <c r="BM235" s="161" t="s">
        <v>483</v>
      </c>
    </row>
    <row r="236" spans="2:65" s="1" customFormat="1" ht="21.75" customHeight="1" x14ac:dyDescent="0.2">
      <c r="B236" s="147"/>
      <c r="C236" s="148" t="s">
        <v>484</v>
      </c>
      <c r="D236" s="148" t="s">
        <v>142</v>
      </c>
      <c r="E236" s="149" t="s">
        <v>485</v>
      </c>
      <c r="F236" s="150" t="s">
        <v>486</v>
      </c>
      <c r="G236" s="151" t="s">
        <v>215</v>
      </c>
      <c r="H236" s="152">
        <v>4</v>
      </c>
      <c r="I236" s="153"/>
      <c r="J236" s="153"/>
      <c r="K236" s="154">
        <f t="shared" si="79"/>
        <v>0</v>
      </c>
      <c r="L236" s="155"/>
      <c r="M236" s="28"/>
      <c r="N236" s="156" t="s">
        <v>1</v>
      </c>
      <c r="O236" s="157" t="s">
        <v>43</v>
      </c>
      <c r="P236" s="158">
        <f t="shared" si="80"/>
        <v>0</v>
      </c>
      <c r="Q236" s="158">
        <f t="shared" si="81"/>
        <v>0</v>
      </c>
      <c r="R236" s="158">
        <f t="shared" si="82"/>
        <v>0</v>
      </c>
      <c r="T236" s="159">
        <f t="shared" si="83"/>
        <v>0</v>
      </c>
      <c r="U236" s="159">
        <v>0</v>
      </c>
      <c r="V236" s="159">
        <f t="shared" si="84"/>
        <v>0</v>
      </c>
      <c r="W236" s="159">
        <v>1.6899999999999998E-2</v>
      </c>
      <c r="X236" s="160">
        <f t="shared" si="85"/>
        <v>6.7599999999999993E-2</v>
      </c>
      <c r="AR236" s="161" t="s">
        <v>212</v>
      </c>
      <c r="AT236" s="161" t="s">
        <v>142</v>
      </c>
      <c r="AU236" s="161" t="s">
        <v>147</v>
      </c>
      <c r="AY236" s="14" t="s">
        <v>140</v>
      </c>
      <c r="BE236" s="162">
        <f t="shared" si="86"/>
        <v>0</v>
      </c>
      <c r="BF236" s="162">
        <f t="shared" si="87"/>
        <v>0</v>
      </c>
      <c r="BG236" s="162">
        <f t="shared" si="88"/>
        <v>0</v>
      </c>
      <c r="BH236" s="162">
        <f t="shared" si="89"/>
        <v>0</v>
      </c>
      <c r="BI236" s="162">
        <f t="shared" si="90"/>
        <v>0</v>
      </c>
      <c r="BJ236" s="14" t="s">
        <v>147</v>
      </c>
      <c r="BK236" s="162">
        <f t="shared" si="91"/>
        <v>0</v>
      </c>
      <c r="BL236" s="14" t="s">
        <v>212</v>
      </c>
      <c r="BM236" s="161" t="s">
        <v>487</v>
      </c>
    </row>
    <row r="237" spans="2:65" s="1" customFormat="1" ht="21.75" customHeight="1" x14ac:dyDescent="0.2">
      <c r="B237" s="147"/>
      <c r="C237" s="148" t="s">
        <v>488</v>
      </c>
      <c r="D237" s="148" t="s">
        <v>142</v>
      </c>
      <c r="E237" s="149" t="s">
        <v>489</v>
      </c>
      <c r="F237" s="150" t="s">
        <v>490</v>
      </c>
      <c r="G237" s="151" t="s">
        <v>145</v>
      </c>
      <c r="H237" s="152">
        <v>18</v>
      </c>
      <c r="I237" s="153"/>
      <c r="J237" s="153"/>
      <c r="K237" s="154">
        <f t="shared" si="79"/>
        <v>0</v>
      </c>
      <c r="L237" s="155"/>
      <c r="M237" s="28"/>
      <c r="N237" s="156" t="s">
        <v>1</v>
      </c>
      <c r="O237" s="157" t="s">
        <v>43</v>
      </c>
      <c r="P237" s="158">
        <f t="shared" si="80"/>
        <v>0</v>
      </c>
      <c r="Q237" s="158">
        <f t="shared" si="81"/>
        <v>0</v>
      </c>
      <c r="R237" s="158">
        <f t="shared" si="82"/>
        <v>0</v>
      </c>
      <c r="T237" s="159">
        <f t="shared" si="83"/>
        <v>0</v>
      </c>
      <c r="U237" s="159">
        <v>0</v>
      </c>
      <c r="V237" s="159">
        <f t="shared" si="84"/>
        <v>0</v>
      </c>
      <c r="W237" s="159">
        <v>3.7999999999999999E-2</v>
      </c>
      <c r="X237" s="160">
        <f t="shared" si="85"/>
        <v>0.68399999999999994</v>
      </c>
      <c r="AR237" s="161" t="s">
        <v>212</v>
      </c>
      <c r="AT237" s="161" t="s">
        <v>142</v>
      </c>
      <c r="AU237" s="161" t="s">
        <v>147</v>
      </c>
      <c r="AY237" s="14" t="s">
        <v>140</v>
      </c>
      <c r="BE237" s="162">
        <f t="shared" si="86"/>
        <v>0</v>
      </c>
      <c r="BF237" s="162">
        <f t="shared" si="87"/>
        <v>0</v>
      </c>
      <c r="BG237" s="162">
        <f t="shared" si="88"/>
        <v>0</v>
      </c>
      <c r="BH237" s="162">
        <f t="shared" si="89"/>
        <v>0</v>
      </c>
      <c r="BI237" s="162">
        <f t="shared" si="90"/>
        <v>0</v>
      </c>
      <c r="BJ237" s="14" t="s">
        <v>147</v>
      </c>
      <c r="BK237" s="162">
        <f t="shared" si="91"/>
        <v>0</v>
      </c>
      <c r="BL237" s="14" t="s">
        <v>212</v>
      </c>
      <c r="BM237" s="161" t="s">
        <v>491</v>
      </c>
    </row>
    <row r="238" spans="2:65" s="1" customFormat="1" ht="21.75" customHeight="1" x14ac:dyDescent="0.2">
      <c r="B238" s="147"/>
      <c r="C238" s="148" t="s">
        <v>492</v>
      </c>
      <c r="D238" s="148" t="s">
        <v>142</v>
      </c>
      <c r="E238" s="149" t="s">
        <v>493</v>
      </c>
      <c r="F238" s="150" t="s">
        <v>494</v>
      </c>
      <c r="G238" s="151" t="s">
        <v>416</v>
      </c>
      <c r="H238" s="152"/>
      <c r="I238" s="153"/>
      <c r="J238" s="153"/>
      <c r="K238" s="154">
        <f t="shared" si="79"/>
        <v>0</v>
      </c>
      <c r="L238" s="155"/>
      <c r="M238" s="28"/>
      <c r="N238" s="156" t="s">
        <v>1</v>
      </c>
      <c r="O238" s="157" t="s">
        <v>43</v>
      </c>
      <c r="P238" s="158">
        <f t="shared" si="80"/>
        <v>0</v>
      </c>
      <c r="Q238" s="158">
        <f t="shared" si="81"/>
        <v>0</v>
      </c>
      <c r="R238" s="158">
        <f t="shared" si="82"/>
        <v>0</v>
      </c>
      <c r="T238" s="159">
        <f t="shared" si="83"/>
        <v>0</v>
      </c>
      <c r="U238" s="159">
        <v>0</v>
      </c>
      <c r="V238" s="159">
        <f t="shared" si="84"/>
        <v>0</v>
      </c>
      <c r="W238" s="159">
        <v>0</v>
      </c>
      <c r="X238" s="160">
        <f t="shared" si="85"/>
        <v>0</v>
      </c>
      <c r="AR238" s="161" t="s">
        <v>212</v>
      </c>
      <c r="AT238" s="161" t="s">
        <v>142</v>
      </c>
      <c r="AU238" s="161" t="s">
        <v>147</v>
      </c>
      <c r="AY238" s="14" t="s">
        <v>140</v>
      </c>
      <c r="BE238" s="162">
        <f t="shared" si="86"/>
        <v>0</v>
      </c>
      <c r="BF238" s="162">
        <f t="shared" si="87"/>
        <v>0</v>
      </c>
      <c r="BG238" s="162">
        <f t="shared" si="88"/>
        <v>0</v>
      </c>
      <c r="BH238" s="162">
        <f t="shared" si="89"/>
        <v>0</v>
      </c>
      <c r="BI238" s="162">
        <f t="shared" si="90"/>
        <v>0</v>
      </c>
      <c r="BJ238" s="14" t="s">
        <v>147</v>
      </c>
      <c r="BK238" s="162">
        <f t="shared" si="91"/>
        <v>0</v>
      </c>
      <c r="BL238" s="14" t="s">
        <v>212</v>
      </c>
      <c r="BM238" s="161" t="s">
        <v>495</v>
      </c>
    </row>
    <row r="239" spans="2:65" s="11" customFormat="1" ht="22.9" customHeight="1" x14ac:dyDescent="0.2">
      <c r="B239" s="134"/>
      <c r="D239" s="135" t="s">
        <v>78</v>
      </c>
      <c r="E239" s="145" t="s">
        <v>496</v>
      </c>
      <c r="F239" s="145" t="s">
        <v>497</v>
      </c>
      <c r="I239" s="137"/>
      <c r="J239" s="137"/>
      <c r="K239" s="146">
        <f>BK239</f>
        <v>0</v>
      </c>
      <c r="M239" s="134"/>
      <c r="N239" s="139"/>
      <c r="Q239" s="140">
        <f>SUM(Q240:Q242)</f>
        <v>0</v>
      </c>
      <c r="R239" s="140">
        <f>SUM(R240:R242)</f>
        <v>0</v>
      </c>
      <c r="T239" s="141">
        <f>SUM(T240:T242)</f>
        <v>0</v>
      </c>
      <c r="V239" s="141">
        <f>SUM(V240:V242)</f>
        <v>0.22</v>
      </c>
      <c r="X239" s="142">
        <f>SUM(X240:X242)</f>
        <v>0</v>
      </c>
      <c r="AR239" s="135" t="s">
        <v>147</v>
      </c>
      <c r="AT239" s="143" t="s">
        <v>78</v>
      </c>
      <c r="AU239" s="143" t="s">
        <v>87</v>
      </c>
      <c r="AY239" s="135" t="s">
        <v>140</v>
      </c>
      <c r="BK239" s="144">
        <f>SUM(BK240:BK242)</f>
        <v>0</v>
      </c>
    </row>
    <row r="240" spans="2:65" s="1" customFormat="1" ht="21.75" customHeight="1" x14ac:dyDescent="0.2">
      <c r="B240" s="147"/>
      <c r="C240" s="148" t="s">
        <v>498</v>
      </c>
      <c r="D240" s="148" t="s">
        <v>142</v>
      </c>
      <c r="E240" s="149" t="s">
        <v>499</v>
      </c>
      <c r="F240" s="150" t="s">
        <v>500</v>
      </c>
      <c r="G240" s="151" t="s">
        <v>501</v>
      </c>
      <c r="H240" s="152">
        <v>1</v>
      </c>
      <c r="I240" s="153"/>
      <c r="J240" s="153"/>
      <c r="K240" s="154">
        <f>ROUND(P240*H240,2)</f>
        <v>0</v>
      </c>
      <c r="L240" s="155"/>
      <c r="M240" s="28"/>
      <c r="N240" s="156" t="s">
        <v>1</v>
      </c>
      <c r="O240" s="157" t="s">
        <v>43</v>
      </c>
      <c r="P240" s="158">
        <f>I240+J240</f>
        <v>0</v>
      </c>
      <c r="Q240" s="158">
        <f>ROUND(I240*H240,2)</f>
        <v>0</v>
      </c>
      <c r="R240" s="158">
        <f>ROUND(J240*H240,2)</f>
        <v>0</v>
      </c>
      <c r="T240" s="159">
        <f>S240*H240</f>
        <v>0</v>
      </c>
      <c r="U240" s="159">
        <v>0</v>
      </c>
      <c r="V240" s="159">
        <f>U240*H240</f>
        <v>0</v>
      </c>
      <c r="W240" s="159">
        <v>0</v>
      </c>
      <c r="X240" s="160">
        <f>W240*H240</f>
        <v>0</v>
      </c>
      <c r="AR240" s="161" t="s">
        <v>212</v>
      </c>
      <c r="AT240" s="161" t="s">
        <v>142</v>
      </c>
      <c r="AU240" s="161" t="s">
        <v>147</v>
      </c>
      <c r="AY240" s="14" t="s">
        <v>140</v>
      </c>
      <c r="BE240" s="162">
        <f>IF(O240="základní",K240,0)</f>
        <v>0</v>
      </c>
      <c r="BF240" s="162">
        <f>IF(O240="snížená",K240,0)</f>
        <v>0</v>
      </c>
      <c r="BG240" s="162">
        <f>IF(O240="zákl. přenesená",K240,0)</f>
        <v>0</v>
      </c>
      <c r="BH240" s="162">
        <f>IF(O240="sníž. přenesená",K240,0)</f>
        <v>0</v>
      </c>
      <c r="BI240" s="162">
        <f>IF(O240="nulová",K240,0)</f>
        <v>0</v>
      </c>
      <c r="BJ240" s="14" t="s">
        <v>147</v>
      </c>
      <c r="BK240" s="162">
        <f>ROUND(P240*H240,2)</f>
        <v>0</v>
      </c>
      <c r="BL240" s="14" t="s">
        <v>212</v>
      </c>
      <c r="BM240" s="161" t="s">
        <v>502</v>
      </c>
    </row>
    <row r="241" spans="2:65" s="1" customFormat="1" ht="21.75" customHeight="1" x14ac:dyDescent="0.2">
      <c r="B241" s="147"/>
      <c r="C241" s="148" t="s">
        <v>503</v>
      </c>
      <c r="D241" s="148" t="s">
        <v>142</v>
      </c>
      <c r="E241" s="149" t="s">
        <v>504</v>
      </c>
      <c r="F241" s="150" t="s">
        <v>505</v>
      </c>
      <c r="G241" s="151" t="s">
        <v>215</v>
      </c>
      <c r="H241" s="152">
        <v>15</v>
      </c>
      <c r="I241" s="153"/>
      <c r="J241" s="153"/>
      <c r="K241" s="154">
        <f>ROUND(P241*H241,2)</f>
        <v>0</v>
      </c>
      <c r="L241" s="155"/>
      <c r="M241" s="28"/>
      <c r="N241" s="156" t="s">
        <v>1</v>
      </c>
      <c r="O241" s="157" t="s">
        <v>43</v>
      </c>
      <c r="P241" s="158">
        <f>I241+J241</f>
        <v>0</v>
      </c>
      <c r="Q241" s="158">
        <f>ROUND(I241*H241,2)</f>
        <v>0</v>
      </c>
      <c r="R241" s="158">
        <f>ROUND(J241*H241,2)</f>
        <v>0</v>
      </c>
      <c r="T241" s="159">
        <f>S241*H241</f>
        <v>0</v>
      </c>
      <c r="U241" s="159">
        <v>0</v>
      </c>
      <c r="V241" s="159">
        <f>U241*H241</f>
        <v>0</v>
      </c>
      <c r="W241" s="159">
        <v>0</v>
      </c>
      <c r="X241" s="160">
        <f>W241*H241</f>
        <v>0</v>
      </c>
      <c r="AR241" s="161" t="s">
        <v>212</v>
      </c>
      <c r="AT241" s="161" t="s">
        <v>142</v>
      </c>
      <c r="AU241" s="161" t="s">
        <v>147</v>
      </c>
      <c r="AY241" s="14" t="s">
        <v>140</v>
      </c>
      <c r="BE241" s="162">
        <f>IF(O241="základní",K241,0)</f>
        <v>0</v>
      </c>
      <c r="BF241" s="162">
        <f>IF(O241="snížená",K241,0)</f>
        <v>0</v>
      </c>
      <c r="BG241" s="162">
        <f>IF(O241="zákl. přenesená",K241,0)</f>
        <v>0</v>
      </c>
      <c r="BH241" s="162">
        <f>IF(O241="sníž. přenesená",K241,0)</f>
        <v>0</v>
      </c>
      <c r="BI241" s="162">
        <f>IF(O241="nulová",K241,0)</f>
        <v>0</v>
      </c>
      <c r="BJ241" s="14" t="s">
        <v>147</v>
      </c>
      <c r="BK241" s="162">
        <f>ROUND(P241*H241,2)</f>
        <v>0</v>
      </c>
      <c r="BL241" s="14" t="s">
        <v>212</v>
      </c>
      <c r="BM241" s="161" t="s">
        <v>506</v>
      </c>
    </row>
    <row r="242" spans="2:65" s="1" customFormat="1" ht="16.5" customHeight="1" x14ac:dyDescent="0.2">
      <c r="B242" s="147"/>
      <c r="C242" s="163" t="s">
        <v>507</v>
      </c>
      <c r="D242" s="163" t="s">
        <v>174</v>
      </c>
      <c r="E242" s="164" t="s">
        <v>508</v>
      </c>
      <c r="F242" s="165" t="s">
        <v>509</v>
      </c>
      <c r="G242" s="166" t="s">
        <v>184</v>
      </c>
      <c r="H242" s="167">
        <v>55</v>
      </c>
      <c r="I242" s="168"/>
      <c r="J242" s="169"/>
      <c r="K242" s="170">
        <f>ROUND(P242*H242,2)</f>
        <v>0</v>
      </c>
      <c r="L242" s="169"/>
      <c r="M242" s="171"/>
      <c r="N242" s="172" t="s">
        <v>1</v>
      </c>
      <c r="O242" s="157" t="s">
        <v>43</v>
      </c>
      <c r="P242" s="158">
        <f>I242+J242</f>
        <v>0</v>
      </c>
      <c r="Q242" s="158">
        <f>ROUND(I242*H242,2)</f>
        <v>0</v>
      </c>
      <c r="R242" s="158">
        <f>ROUND(J242*H242,2)</f>
        <v>0</v>
      </c>
      <c r="T242" s="159">
        <f>S242*H242</f>
        <v>0</v>
      </c>
      <c r="U242" s="159">
        <v>4.0000000000000001E-3</v>
      </c>
      <c r="V242" s="159">
        <f>U242*H242</f>
        <v>0.22</v>
      </c>
      <c r="W242" s="159">
        <v>0</v>
      </c>
      <c r="X242" s="160">
        <f>W242*H242</f>
        <v>0</v>
      </c>
      <c r="AR242" s="161" t="s">
        <v>277</v>
      </c>
      <c r="AT242" s="161" t="s">
        <v>174</v>
      </c>
      <c r="AU242" s="161" t="s">
        <v>147</v>
      </c>
      <c r="AY242" s="14" t="s">
        <v>140</v>
      </c>
      <c r="BE242" s="162">
        <f>IF(O242="základní",K242,0)</f>
        <v>0</v>
      </c>
      <c r="BF242" s="162">
        <f>IF(O242="snížená",K242,0)</f>
        <v>0</v>
      </c>
      <c r="BG242" s="162">
        <f>IF(O242="zákl. přenesená",K242,0)</f>
        <v>0</v>
      </c>
      <c r="BH242" s="162">
        <f>IF(O242="sníž. přenesená",K242,0)</f>
        <v>0</v>
      </c>
      <c r="BI242" s="162">
        <f>IF(O242="nulová",K242,0)</f>
        <v>0</v>
      </c>
      <c r="BJ242" s="14" t="s">
        <v>147</v>
      </c>
      <c r="BK242" s="162">
        <f>ROUND(P242*H242,2)</f>
        <v>0</v>
      </c>
      <c r="BL242" s="14" t="s">
        <v>212</v>
      </c>
      <c r="BM242" s="161" t="s">
        <v>510</v>
      </c>
    </row>
    <row r="243" spans="2:65" s="11" customFormat="1" ht="22.9" customHeight="1" x14ac:dyDescent="0.2">
      <c r="B243" s="134"/>
      <c r="D243" s="135" t="s">
        <v>78</v>
      </c>
      <c r="E243" s="145" t="s">
        <v>511</v>
      </c>
      <c r="F243" s="145" t="s">
        <v>512</v>
      </c>
      <c r="I243" s="137"/>
      <c r="J243" s="137"/>
      <c r="K243" s="146">
        <f>BK243</f>
        <v>0</v>
      </c>
      <c r="M243" s="134"/>
      <c r="N243" s="139"/>
      <c r="Q243" s="140">
        <f>SUM(Q244:Q260)</f>
        <v>0</v>
      </c>
      <c r="R243" s="140">
        <f>SUM(R244:R260)</f>
        <v>0</v>
      </c>
      <c r="T243" s="141">
        <f>SUM(T244:T260)</f>
        <v>0</v>
      </c>
      <c r="V243" s="141">
        <f>SUM(V244:V260)</f>
        <v>1.4871999999999999</v>
      </c>
      <c r="X243" s="142">
        <f>SUM(X244:X260)</f>
        <v>1.2657499999999999</v>
      </c>
      <c r="AR243" s="135" t="s">
        <v>147</v>
      </c>
      <c r="AT243" s="143" t="s">
        <v>78</v>
      </c>
      <c r="AU243" s="143" t="s">
        <v>87</v>
      </c>
      <c r="AY243" s="135" t="s">
        <v>140</v>
      </c>
      <c r="BK243" s="144">
        <f>SUM(BK244:BK260)</f>
        <v>0</v>
      </c>
    </row>
    <row r="244" spans="2:65" s="1" customFormat="1" ht="16.5" customHeight="1" x14ac:dyDescent="0.2">
      <c r="B244" s="147"/>
      <c r="C244" s="148" t="s">
        <v>513</v>
      </c>
      <c r="D244" s="148" t="s">
        <v>142</v>
      </c>
      <c r="E244" s="149" t="s">
        <v>514</v>
      </c>
      <c r="F244" s="150" t="s">
        <v>515</v>
      </c>
      <c r="G244" s="151" t="s">
        <v>145</v>
      </c>
      <c r="H244" s="152">
        <v>25</v>
      </c>
      <c r="I244" s="153"/>
      <c r="J244" s="153"/>
      <c r="K244" s="154">
        <f t="shared" ref="K244:K251" si="92">ROUND(P244*H244,2)</f>
        <v>0</v>
      </c>
      <c r="L244" s="155"/>
      <c r="M244" s="28"/>
      <c r="N244" s="156" t="s">
        <v>1</v>
      </c>
      <c r="O244" s="157" t="s">
        <v>43</v>
      </c>
      <c r="P244" s="158">
        <f t="shared" ref="P244:P251" si="93">I244+J244</f>
        <v>0</v>
      </c>
      <c r="Q244" s="158">
        <f t="shared" ref="Q244:Q251" si="94">ROUND(I244*H244,2)</f>
        <v>0</v>
      </c>
      <c r="R244" s="158">
        <f t="shared" ref="R244:R251" si="95">ROUND(J244*H244,2)</f>
        <v>0</v>
      </c>
      <c r="T244" s="159">
        <f t="shared" ref="T244:T251" si="96">S244*H244</f>
        <v>0</v>
      </c>
      <c r="U244" s="159">
        <v>0</v>
      </c>
      <c r="V244" s="159">
        <f t="shared" ref="V244:V251" si="97">U244*H244</f>
        <v>0</v>
      </c>
      <c r="W244" s="159">
        <v>0</v>
      </c>
      <c r="X244" s="160">
        <f t="shared" ref="X244:X251" si="98">W244*H244</f>
        <v>0</v>
      </c>
      <c r="AR244" s="161" t="s">
        <v>212</v>
      </c>
      <c r="AT244" s="161" t="s">
        <v>142</v>
      </c>
      <c r="AU244" s="161" t="s">
        <v>147</v>
      </c>
      <c r="AY244" s="14" t="s">
        <v>140</v>
      </c>
      <c r="BE244" s="162">
        <f t="shared" ref="BE244:BE251" si="99">IF(O244="základní",K244,0)</f>
        <v>0</v>
      </c>
      <c r="BF244" s="162">
        <f t="shared" ref="BF244:BF251" si="100">IF(O244="snížená",K244,0)</f>
        <v>0</v>
      </c>
      <c r="BG244" s="162">
        <f t="shared" ref="BG244:BG251" si="101">IF(O244="zákl. přenesená",K244,0)</f>
        <v>0</v>
      </c>
      <c r="BH244" s="162">
        <f t="shared" ref="BH244:BH251" si="102">IF(O244="sníž. přenesená",K244,0)</f>
        <v>0</v>
      </c>
      <c r="BI244" s="162">
        <f t="shared" ref="BI244:BI251" si="103">IF(O244="nulová",K244,0)</f>
        <v>0</v>
      </c>
      <c r="BJ244" s="14" t="s">
        <v>147</v>
      </c>
      <c r="BK244" s="162">
        <f t="shared" ref="BK244:BK251" si="104">ROUND(P244*H244,2)</f>
        <v>0</v>
      </c>
      <c r="BL244" s="14" t="s">
        <v>212</v>
      </c>
      <c r="BM244" s="161" t="s">
        <v>516</v>
      </c>
    </row>
    <row r="245" spans="2:65" s="1" customFormat="1" ht="16.5" customHeight="1" x14ac:dyDescent="0.2">
      <c r="B245" s="147"/>
      <c r="C245" s="148" t="s">
        <v>517</v>
      </c>
      <c r="D245" s="148" t="s">
        <v>142</v>
      </c>
      <c r="E245" s="149" t="s">
        <v>518</v>
      </c>
      <c r="F245" s="150" t="s">
        <v>519</v>
      </c>
      <c r="G245" s="151" t="s">
        <v>145</v>
      </c>
      <c r="H245" s="152">
        <v>25</v>
      </c>
      <c r="I245" s="153"/>
      <c r="J245" s="153"/>
      <c r="K245" s="154">
        <f t="shared" si="92"/>
        <v>0</v>
      </c>
      <c r="L245" s="155"/>
      <c r="M245" s="28"/>
      <c r="N245" s="156" t="s">
        <v>1</v>
      </c>
      <c r="O245" s="157" t="s">
        <v>43</v>
      </c>
      <c r="P245" s="158">
        <f t="shared" si="93"/>
        <v>0</v>
      </c>
      <c r="Q245" s="158">
        <f t="shared" si="94"/>
        <v>0</v>
      </c>
      <c r="R245" s="158">
        <f t="shared" si="95"/>
        <v>0</v>
      </c>
      <c r="T245" s="159">
        <f t="shared" si="96"/>
        <v>0</v>
      </c>
      <c r="U245" s="159">
        <v>2.9999999999999997E-4</v>
      </c>
      <c r="V245" s="159">
        <f t="shared" si="97"/>
        <v>7.4999999999999997E-3</v>
      </c>
      <c r="W245" s="159">
        <v>0</v>
      </c>
      <c r="X245" s="160">
        <f t="shared" si="98"/>
        <v>0</v>
      </c>
      <c r="AR245" s="161" t="s">
        <v>212</v>
      </c>
      <c r="AT245" s="161" t="s">
        <v>142</v>
      </c>
      <c r="AU245" s="161" t="s">
        <v>147</v>
      </c>
      <c r="AY245" s="14" t="s">
        <v>140</v>
      </c>
      <c r="BE245" s="162">
        <f t="shared" si="99"/>
        <v>0</v>
      </c>
      <c r="BF245" s="162">
        <f t="shared" si="100"/>
        <v>0</v>
      </c>
      <c r="BG245" s="162">
        <f t="shared" si="101"/>
        <v>0</v>
      </c>
      <c r="BH245" s="162">
        <f t="shared" si="102"/>
        <v>0</v>
      </c>
      <c r="BI245" s="162">
        <f t="shared" si="103"/>
        <v>0</v>
      </c>
      <c r="BJ245" s="14" t="s">
        <v>147</v>
      </c>
      <c r="BK245" s="162">
        <f t="shared" si="104"/>
        <v>0</v>
      </c>
      <c r="BL245" s="14" t="s">
        <v>212</v>
      </c>
      <c r="BM245" s="161" t="s">
        <v>520</v>
      </c>
    </row>
    <row r="246" spans="2:65" s="1" customFormat="1" ht="16.5" customHeight="1" x14ac:dyDescent="0.2">
      <c r="B246" s="147"/>
      <c r="C246" s="148" t="s">
        <v>521</v>
      </c>
      <c r="D246" s="148" t="s">
        <v>142</v>
      </c>
      <c r="E246" s="149" t="s">
        <v>522</v>
      </c>
      <c r="F246" s="150" t="s">
        <v>523</v>
      </c>
      <c r="G246" s="151" t="s">
        <v>145</v>
      </c>
      <c r="H246" s="152">
        <v>15</v>
      </c>
      <c r="I246" s="153"/>
      <c r="J246" s="153"/>
      <c r="K246" s="154">
        <f t="shared" si="92"/>
        <v>0</v>
      </c>
      <c r="L246" s="155"/>
      <c r="M246" s="28"/>
      <c r="N246" s="156" t="s">
        <v>1</v>
      </c>
      <c r="O246" s="157" t="s">
        <v>43</v>
      </c>
      <c r="P246" s="158">
        <f t="shared" si="93"/>
        <v>0</v>
      </c>
      <c r="Q246" s="158">
        <f t="shared" si="94"/>
        <v>0</v>
      </c>
      <c r="R246" s="158">
        <f t="shared" si="95"/>
        <v>0</v>
      </c>
      <c r="T246" s="159">
        <f t="shared" si="96"/>
        <v>0</v>
      </c>
      <c r="U246" s="159">
        <v>7.5799999999999999E-3</v>
      </c>
      <c r="V246" s="159">
        <f t="shared" si="97"/>
        <v>0.1137</v>
      </c>
      <c r="W246" s="159">
        <v>0</v>
      </c>
      <c r="X246" s="160">
        <f t="shared" si="98"/>
        <v>0</v>
      </c>
      <c r="AR246" s="161" t="s">
        <v>212</v>
      </c>
      <c r="AT246" s="161" t="s">
        <v>142</v>
      </c>
      <c r="AU246" s="161" t="s">
        <v>147</v>
      </c>
      <c r="AY246" s="14" t="s">
        <v>140</v>
      </c>
      <c r="BE246" s="162">
        <f t="shared" si="99"/>
        <v>0</v>
      </c>
      <c r="BF246" s="162">
        <f t="shared" si="100"/>
        <v>0</v>
      </c>
      <c r="BG246" s="162">
        <f t="shared" si="101"/>
        <v>0</v>
      </c>
      <c r="BH246" s="162">
        <f t="shared" si="102"/>
        <v>0</v>
      </c>
      <c r="BI246" s="162">
        <f t="shared" si="103"/>
        <v>0</v>
      </c>
      <c r="BJ246" s="14" t="s">
        <v>147</v>
      </c>
      <c r="BK246" s="162">
        <f t="shared" si="104"/>
        <v>0</v>
      </c>
      <c r="BL246" s="14" t="s">
        <v>212</v>
      </c>
      <c r="BM246" s="161" t="s">
        <v>524</v>
      </c>
    </row>
    <row r="247" spans="2:65" s="1" customFormat="1" ht="21.75" customHeight="1" x14ac:dyDescent="0.2">
      <c r="B247" s="147"/>
      <c r="C247" s="148" t="s">
        <v>525</v>
      </c>
      <c r="D247" s="148" t="s">
        <v>142</v>
      </c>
      <c r="E247" s="149" t="s">
        <v>526</v>
      </c>
      <c r="F247" s="150" t="s">
        <v>527</v>
      </c>
      <c r="G247" s="151" t="s">
        <v>184</v>
      </c>
      <c r="H247" s="152">
        <v>95</v>
      </c>
      <c r="I247" s="153"/>
      <c r="J247" s="153"/>
      <c r="K247" s="154">
        <f t="shared" si="92"/>
        <v>0</v>
      </c>
      <c r="L247" s="155"/>
      <c r="M247" s="28"/>
      <c r="N247" s="156" t="s">
        <v>1</v>
      </c>
      <c r="O247" s="157" t="s">
        <v>43</v>
      </c>
      <c r="P247" s="158">
        <f t="shared" si="93"/>
        <v>0</v>
      </c>
      <c r="Q247" s="158">
        <f t="shared" si="94"/>
        <v>0</v>
      </c>
      <c r="R247" s="158">
        <f t="shared" si="95"/>
        <v>0</v>
      </c>
      <c r="T247" s="159">
        <f t="shared" si="96"/>
        <v>0</v>
      </c>
      <c r="U247" s="159">
        <v>0</v>
      </c>
      <c r="V247" s="159">
        <f t="shared" si="97"/>
        <v>0</v>
      </c>
      <c r="W247" s="159">
        <v>3.2499999999999999E-3</v>
      </c>
      <c r="X247" s="160">
        <f t="shared" si="98"/>
        <v>0.30874999999999997</v>
      </c>
      <c r="AR247" s="161" t="s">
        <v>212</v>
      </c>
      <c r="AT247" s="161" t="s">
        <v>142</v>
      </c>
      <c r="AU247" s="161" t="s">
        <v>147</v>
      </c>
      <c r="AY247" s="14" t="s">
        <v>140</v>
      </c>
      <c r="BE247" s="162">
        <f t="shared" si="99"/>
        <v>0</v>
      </c>
      <c r="BF247" s="162">
        <f t="shared" si="100"/>
        <v>0</v>
      </c>
      <c r="BG247" s="162">
        <f t="shared" si="101"/>
        <v>0</v>
      </c>
      <c r="BH247" s="162">
        <f t="shared" si="102"/>
        <v>0</v>
      </c>
      <c r="BI247" s="162">
        <f t="shared" si="103"/>
        <v>0</v>
      </c>
      <c r="BJ247" s="14" t="s">
        <v>147</v>
      </c>
      <c r="BK247" s="162">
        <f t="shared" si="104"/>
        <v>0</v>
      </c>
      <c r="BL247" s="14" t="s">
        <v>212</v>
      </c>
      <c r="BM247" s="161" t="s">
        <v>528</v>
      </c>
    </row>
    <row r="248" spans="2:65" s="1" customFormat="1" ht="21.75" customHeight="1" x14ac:dyDescent="0.2">
      <c r="B248" s="147"/>
      <c r="C248" s="148" t="s">
        <v>529</v>
      </c>
      <c r="D248" s="148" t="s">
        <v>142</v>
      </c>
      <c r="E248" s="149" t="s">
        <v>530</v>
      </c>
      <c r="F248" s="150" t="s">
        <v>531</v>
      </c>
      <c r="G248" s="151" t="s">
        <v>184</v>
      </c>
      <c r="H248" s="152">
        <v>95</v>
      </c>
      <c r="I248" s="153"/>
      <c r="J248" s="153"/>
      <c r="K248" s="154">
        <f t="shared" si="92"/>
        <v>0</v>
      </c>
      <c r="L248" s="155"/>
      <c r="M248" s="28"/>
      <c r="N248" s="156" t="s">
        <v>1</v>
      </c>
      <c r="O248" s="157" t="s">
        <v>43</v>
      </c>
      <c r="P248" s="158">
        <f t="shared" si="93"/>
        <v>0</v>
      </c>
      <c r="Q248" s="158">
        <f t="shared" si="94"/>
        <v>0</v>
      </c>
      <c r="R248" s="158">
        <f t="shared" si="95"/>
        <v>0</v>
      </c>
      <c r="T248" s="159">
        <f t="shared" si="96"/>
        <v>0</v>
      </c>
      <c r="U248" s="159">
        <v>4.2999999999999999E-4</v>
      </c>
      <c r="V248" s="159">
        <f t="shared" si="97"/>
        <v>4.0849999999999997E-2</v>
      </c>
      <c r="W248" s="159">
        <v>0</v>
      </c>
      <c r="X248" s="160">
        <f t="shared" si="98"/>
        <v>0</v>
      </c>
      <c r="AR248" s="161" t="s">
        <v>212</v>
      </c>
      <c r="AT248" s="161" t="s">
        <v>142</v>
      </c>
      <c r="AU248" s="161" t="s">
        <v>147</v>
      </c>
      <c r="AY248" s="14" t="s">
        <v>140</v>
      </c>
      <c r="BE248" s="162">
        <f t="shared" si="99"/>
        <v>0</v>
      </c>
      <c r="BF248" s="162">
        <f t="shared" si="100"/>
        <v>0</v>
      </c>
      <c r="BG248" s="162">
        <f t="shared" si="101"/>
        <v>0</v>
      </c>
      <c r="BH248" s="162">
        <f t="shared" si="102"/>
        <v>0</v>
      </c>
      <c r="BI248" s="162">
        <f t="shared" si="103"/>
        <v>0</v>
      </c>
      <c r="BJ248" s="14" t="s">
        <v>147</v>
      </c>
      <c r="BK248" s="162">
        <f t="shared" si="104"/>
        <v>0</v>
      </c>
      <c r="BL248" s="14" t="s">
        <v>212</v>
      </c>
      <c r="BM248" s="161" t="s">
        <v>532</v>
      </c>
    </row>
    <row r="249" spans="2:65" s="1" customFormat="1" ht="16.5" customHeight="1" x14ac:dyDescent="0.2">
      <c r="B249" s="147"/>
      <c r="C249" s="148" t="s">
        <v>533</v>
      </c>
      <c r="D249" s="148" t="s">
        <v>142</v>
      </c>
      <c r="E249" s="149" t="s">
        <v>534</v>
      </c>
      <c r="F249" s="150" t="s">
        <v>535</v>
      </c>
      <c r="G249" s="151" t="s">
        <v>145</v>
      </c>
      <c r="H249" s="152">
        <v>25</v>
      </c>
      <c r="I249" s="153"/>
      <c r="J249" s="153"/>
      <c r="K249" s="154">
        <f t="shared" si="92"/>
        <v>0</v>
      </c>
      <c r="L249" s="155"/>
      <c r="M249" s="28"/>
      <c r="N249" s="156" t="s">
        <v>1</v>
      </c>
      <c r="O249" s="157" t="s">
        <v>43</v>
      </c>
      <c r="P249" s="158">
        <f t="shared" si="93"/>
        <v>0</v>
      </c>
      <c r="Q249" s="158">
        <f t="shared" si="94"/>
        <v>0</v>
      </c>
      <c r="R249" s="158">
        <f t="shared" si="95"/>
        <v>0</v>
      </c>
      <c r="T249" s="159">
        <f t="shared" si="96"/>
        <v>0</v>
      </c>
      <c r="U249" s="159">
        <v>0</v>
      </c>
      <c r="V249" s="159">
        <f t="shared" si="97"/>
        <v>0</v>
      </c>
      <c r="W249" s="159">
        <v>3.5299999999999998E-2</v>
      </c>
      <c r="X249" s="160">
        <f t="shared" si="98"/>
        <v>0.88249999999999995</v>
      </c>
      <c r="AR249" s="161" t="s">
        <v>212</v>
      </c>
      <c r="AT249" s="161" t="s">
        <v>142</v>
      </c>
      <c r="AU249" s="161" t="s">
        <v>147</v>
      </c>
      <c r="AY249" s="14" t="s">
        <v>140</v>
      </c>
      <c r="BE249" s="162">
        <f t="shared" si="99"/>
        <v>0</v>
      </c>
      <c r="BF249" s="162">
        <f t="shared" si="100"/>
        <v>0</v>
      </c>
      <c r="BG249" s="162">
        <f t="shared" si="101"/>
        <v>0</v>
      </c>
      <c r="BH249" s="162">
        <f t="shared" si="102"/>
        <v>0</v>
      </c>
      <c r="BI249" s="162">
        <f t="shared" si="103"/>
        <v>0</v>
      </c>
      <c r="BJ249" s="14" t="s">
        <v>147</v>
      </c>
      <c r="BK249" s="162">
        <f t="shared" si="104"/>
        <v>0</v>
      </c>
      <c r="BL249" s="14" t="s">
        <v>212</v>
      </c>
      <c r="BM249" s="161" t="s">
        <v>536</v>
      </c>
    </row>
    <row r="250" spans="2:65" s="1" customFormat="1" ht="16.5" customHeight="1" x14ac:dyDescent="0.2">
      <c r="B250" s="147"/>
      <c r="C250" s="148" t="s">
        <v>537</v>
      </c>
      <c r="D250" s="148" t="s">
        <v>142</v>
      </c>
      <c r="E250" s="149" t="s">
        <v>538</v>
      </c>
      <c r="F250" s="150" t="s">
        <v>539</v>
      </c>
      <c r="G250" s="151" t="s">
        <v>215</v>
      </c>
      <c r="H250" s="152">
        <v>25</v>
      </c>
      <c r="I250" s="153"/>
      <c r="J250" s="153"/>
      <c r="K250" s="154">
        <f t="shared" si="92"/>
        <v>0</v>
      </c>
      <c r="L250" s="155"/>
      <c r="M250" s="28"/>
      <c r="N250" s="156" t="s">
        <v>1</v>
      </c>
      <c r="O250" s="157" t="s">
        <v>43</v>
      </c>
      <c r="P250" s="158">
        <f t="shared" si="93"/>
        <v>0</v>
      </c>
      <c r="Q250" s="158">
        <f t="shared" si="94"/>
        <v>0</v>
      </c>
      <c r="R250" s="158">
        <f t="shared" si="95"/>
        <v>0</v>
      </c>
      <c r="T250" s="159">
        <f t="shared" si="96"/>
        <v>0</v>
      </c>
      <c r="U250" s="159">
        <v>1.0200000000000001E-3</v>
      </c>
      <c r="V250" s="159">
        <f t="shared" si="97"/>
        <v>2.5500000000000002E-2</v>
      </c>
      <c r="W250" s="159">
        <v>2.98E-3</v>
      </c>
      <c r="X250" s="160">
        <f t="shared" si="98"/>
        <v>7.4499999999999997E-2</v>
      </c>
      <c r="AR250" s="161" t="s">
        <v>212</v>
      </c>
      <c r="AT250" s="161" t="s">
        <v>142</v>
      </c>
      <c r="AU250" s="161" t="s">
        <v>147</v>
      </c>
      <c r="AY250" s="14" t="s">
        <v>140</v>
      </c>
      <c r="BE250" s="162">
        <f t="shared" si="99"/>
        <v>0</v>
      </c>
      <c r="BF250" s="162">
        <f t="shared" si="100"/>
        <v>0</v>
      </c>
      <c r="BG250" s="162">
        <f t="shared" si="101"/>
        <v>0</v>
      </c>
      <c r="BH250" s="162">
        <f t="shared" si="102"/>
        <v>0</v>
      </c>
      <c r="BI250" s="162">
        <f t="shared" si="103"/>
        <v>0</v>
      </c>
      <c r="BJ250" s="14" t="s">
        <v>147</v>
      </c>
      <c r="BK250" s="162">
        <f t="shared" si="104"/>
        <v>0</v>
      </c>
      <c r="BL250" s="14" t="s">
        <v>212</v>
      </c>
      <c r="BM250" s="161" t="s">
        <v>540</v>
      </c>
    </row>
    <row r="251" spans="2:65" s="1" customFormat="1" ht="16.5" customHeight="1" x14ac:dyDescent="0.2">
      <c r="B251" s="147"/>
      <c r="C251" s="163" t="s">
        <v>541</v>
      </c>
      <c r="D251" s="163" t="s">
        <v>174</v>
      </c>
      <c r="E251" s="164" t="s">
        <v>542</v>
      </c>
      <c r="F251" s="165" t="s">
        <v>543</v>
      </c>
      <c r="G251" s="166" t="s">
        <v>145</v>
      </c>
      <c r="H251" s="167">
        <v>4.5</v>
      </c>
      <c r="I251" s="168"/>
      <c r="J251" s="169"/>
      <c r="K251" s="170">
        <f t="shared" si="92"/>
        <v>0</v>
      </c>
      <c r="L251" s="169"/>
      <c r="M251" s="171"/>
      <c r="N251" s="172" t="s">
        <v>1</v>
      </c>
      <c r="O251" s="157" t="s">
        <v>43</v>
      </c>
      <c r="P251" s="158">
        <f t="shared" si="93"/>
        <v>0</v>
      </c>
      <c r="Q251" s="158">
        <f t="shared" si="94"/>
        <v>0</v>
      </c>
      <c r="R251" s="158">
        <f t="shared" si="95"/>
        <v>0</v>
      </c>
      <c r="T251" s="159">
        <f t="shared" si="96"/>
        <v>0</v>
      </c>
      <c r="U251" s="159">
        <v>1.7999999999999999E-2</v>
      </c>
      <c r="V251" s="159">
        <f t="shared" si="97"/>
        <v>8.0999999999999989E-2</v>
      </c>
      <c r="W251" s="159">
        <v>0</v>
      </c>
      <c r="X251" s="160">
        <f t="shared" si="98"/>
        <v>0</v>
      </c>
      <c r="AR251" s="161" t="s">
        <v>277</v>
      </c>
      <c r="AT251" s="161" t="s">
        <v>174</v>
      </c>
      <c r="AU251" s="161" t="s">
        <v>147</v>
      </c>
      <c r="AY251" s="14" t="s">
        <v>140</v>
      </c>
      <c r="BE251" s="162">
        <f t="shared" si="99"/>
        <v>0</v>
      </c>
      <c r="BF251" s="162">
        <f t="shared" si="100"/>
        <v>0</v>
      </c>
      <c r="BG251" s="162">
        <f t="shared" si="101"/>
        <v>0</v>
      </c>
      <c r="BH251" s="162">
        <f t="shared" si="102"/>
        <v>0</v>
      </c>
      <c r="BI251" s="162">
        <f t="shared" si="103"/>
        <v>0</v>
      </c>
      <c r="BJ251" s="14" t="s">
        <v>147</v>
      </c>
      <c r="BK251" s="162">
        <f t="shared" si="104"/>
        <v>0</v>
      </c>
      <c r="BL251" s="14" t="s">
        <v>212</v>
      </c>
      <c r="BM251" s="161" t="s">
        <v>544</v>
      </c>
    </row>
    <row r="252" spans="2:65" s="12" customFormat="1" x14ac:dyDescent="0.2">
      <c r="B252" s="173"/>
      <c r="D252" s="174" t="s">
        <v>178</v>
      </c>
      <c r="F252" s="175" t="s">
        <v>545</v>
      </c>
      <c r="H252" s="176">
        <v>4.5</v>
      </c>
      <c r="I252" s="177"/>
      <c r="J252" s="177"/>
      <c r="M252" s="173"/>
      <c r="N252" s="178"/>
      <c r="X252" s="179"/>
      <c r="AT252" s="180" t="s">
        <v>178</v>
      </c>
      <c r="AU252" s="180" t="s">
        <v>147</v>
      </c>
      <c r="AV252" s="12" t="s">
        <v>147</v>
      </c>
      <c r="AW252" s="12" t="s">
        <v>3</v>
      </c>
      <c r="AX252" s="12" t="s">
        <v>87</v>
      </c>
      <c r="AY252" s="180" t="s">
        <v>140</v>
      </c>
    </row>
    <row r="253" spans="2:65" s="1" customFormat="1" ht="21.75" customHeight="1" x14ac:dyDescent="0.2">
      <c r="B253" s="147"/>
      <c r="C253" s="148" t="s">
        <v>546</v>
      </c>
      <c r="D253" s="148" t="s">
        <v>142</v>
      </c>
      <c r="E253" s="149" t="s">
        <v>547</v>
      </c>
      <c r="F253" s="150" t="s">
        <v>548</v>
      </c>
      <c r="G253" s="151" t="s">
        <v>145</v>
      </c>
      <c r="H253" s="152">
        <v>35</v>
      </c>
      <c r="I253" s="153"/>
      <c r="J253" s="153"/>
      <c r="K253" s="154">
        <f>ROUND(P253*H253,2)</f>
        <v>0</v>
      </c>
      <c r="L253" s="155"/>
      <c r="M253" s="28"/>
      <c r="N253" s="156" t="s">
        <v>1</v>
      </c>
      <c r="O253" s="157" t="s">
        <v>43</v>
      </c>
      <c r="P253" s="158">
        <f>I253+J253</f>
        <v>0</v>
      </c>
      <c r="Q253" s="158">
        <f>ROUND(I253*H253,2)</f>
        <v>0</v>
      </c>
      <c r="R253" s="158">
        <f>ROUND(J253*H253,2)</f>
        <v>0</v>
      </c>
      <c r="T253" s="159">
        <f>S253*H253</f>
        <v>0</v>
      </c>
      <c r="U253" s="159">
        <v>7.4999999999999997E-3</v>
      </c>
      <c r="V253" s="159">
        <f>U253*H253</f>
        <v>0.26250000000000001</v>
      </c>
      <c r="W253" s="159">
        <v>0</v>
      </c>
      <c r="X253" s="160">
        <f>W253*H253</f>
        <v>0</v>
      </c>
      <c r="AR253" s="161" t="s">
        <v>212</v>
      </c>
      <c r="AT253" s="161" t="s">
        <v>142</v>
      </c>
      <c r="AU253" s="161" t="s">
        <v>147</v>
      </c>
      <c r="AY253" s="14" t="s">
        <v>140</v>
      </c>
      <c r="BE253" s="162">
        <f>IF(O253="základní",K253,0)</f>
        <v>0</v>
      </c>
      <c r="BF253" s="162">
        <f>IF(O253="snížená",K253,0)</f>
        <v>0</v>
      </c>
      <c r="BG253" s="162">
        <f>IF(O253="zákl. přenesená",K253,0)</f>
        <v>0</v>
      </c>
      <c r="BH253" s="162">
        <f>IF(O253="sníž. přenesená",K253,0)</f>
        <v>0</v>
      </c>
      <c r="BI253" s="162">
        <f>IF(O253="nulová",K253,0)</f>
        <v>0</v>
      </c>
      <c r="BJ253" s="14" t="s">
        <v>147</v>
      </c>
      <c r="BK253" s="162">
        <f>ROUND(P253*H253,2)</f>
        <v>0</v>
      </c>
      <c r="BL253" s="14" t="s">
        <v>212</v>
      </c>
      <c r="BM253" s="161" t="s">
        <v>549</v>
      </c>
    </row>
    <row r="254" spans="2:65" s="1" customFormat="1" ht="16.5" customHeight="1" x14ac:dyDescent="0.2">
      <c r="B254" s="147"/>
      <c r="C254" s="163" t="s">
        <v>550</v>
      </c>
      <c r="D254" s="163" t="s">
        <v>174</v>
      </c>
      <c r="E254" s="164" t="s">
        <v>551</v>
      </c>
      <c r="F254" s="165" t="s">
        <v>552</v>
      </c>
      <c r="G254" s="166" t="s">
        <v>145</v>
      </c>
      <c r="H254" s="167">
        <v>38.5</v>
      </c>
      <c r="I254" s="168"/>
      <c r="J254" s="169"/>
      <c r="K254" s="170">
        <f>ROUND(P254*H254,2)</f>
        <v>0</v>
      </c>
      <c r="L254" s="169"/>
      <c r="M254" s="171"/>
      <c r="N254" s="172" t="s">
        <v>1</v>
      </c>
      <c r="O254" s="157" t="s">
        <v>43</v>
      </c>
      <c r="P254" s="158">
        <f>I254+J254</f>
        <v>0</v>
      </c>
      <c r="Q254" s="158">
        <f>ROUND(I254*H254,2)</f>
        <v>0</v>
      </c>
      <c r="R254" s="158">
        <f>ROUND(J254*H254,2)</f>
        <v>0</v>
      </c>
      <c r="T254" s="159">
        <f>S254*H254</f>
        <v>0</v>
      </c>
      <c r="U254" s="159">
        <v>2.3E-2</v>
      </c>
      <c r="V254" s="159">
        <f>U254*H254</f>
        <v>0.88549999999999995</v>
      </c>
      <c r="W254" s="159">
        <v>0</v>
      </c>
      <c r="X254" s="160">
        <f>W254*H254</f>
        <v>0</v>
      </c>
      <c r="AR254" s="161" t="s">
        <v>277</v>
      </c>
      <c r="AT254" s="161" t="s">
        <v>174</v>
      </c>
      <c r="AU254" s="161" t="s">
        <v>147</v>
      </c>
      <c r="AY254" s="14" t="s">
        <v>140</v>
      </c>
      <c r="BE254" s="162">
        <f>IF(O254="základní",K254,0)</f>
        <v>0</v>
      </c>
      <c r="BF254" s="162">
        <f>IF(O254="snížená",K254,0)</f>
        <v>0</v>
      </c>
      <c r="BG254" s="162">
        <f>IF(O254="zákl. přenesená",K254,0)</f>
        <v>0</v>
      </c>
      <c r="BH254" s="162">
        <f>IF(O254="sníž. přenesená",K254,0)</f>
        <v>0</v>
      </c>
      <c r="BI254" s="162">
        <f>IF(O254="nulová",K254,0)</f>
        <v>0</v>
      </c>
      <c r="BJ254" s="14" t="s">
        <v>147</v>
      </c>
      <c r="BK254" s="162">
        <f>ROUND(P254*H254,2)</f>
        <v>0</v>
      </c>
      <c r="BL254" s="14" t="s">
        <v>212</v>
      </c>
      <c r="BM254" s="161" t="s">
        <v>553</v>
      </c>
    </row>
    <row r="255" spans="2:65" s="12" customFormat="1" x14ac:dyDescent="0.2">
      <c r="B255" s="173"/>
      <c r="D255" s="174" t="s">
        <v>178</v>
      </c>
      <c r="F255" s="175" t="s">
        <v>554</v>
      </c>
      <c r="H255" s="176">
        <v>38.5</v>
      </c>
      <c r="I255" s="177"/>
      <c r="J255" s="177"/>
      <c r="M255" s="173"/>
      <c r="N255" s="178"/>
      <c r="X255" s="179"/>
      <c r="AT255" s="180" t="s">
        <v>178</v>
      </c>
      <c r="AU255" s="180" t="s">
        <v>147</v>
      </c>
      <c r="AV255" s="12" t="s">
        <v>147</v>
      </c>
      <c r="AW255" s="12" t="s">
        <v>3</v>
      </c>
      <c r="AX255" s="12" t="s">
        <v>87</v>
      </c>
      <c r="AY255" s="180" t="s">
        <v>140</v>
      </c>
    </row>
    <row r="256" spans="2:65" s="1" customFormat="1" ht="21.75" customHeight="1" x14ac:dyDescent="0.2">
      <c r="B256" s="147"/>
      <c r="C256" s="148" t="s">
        <v>555</v>
      </c>
      <c r="D256" s="148" t="s">
        <v>142</v>
      </c>
      <c r="E256" s="149" t="s">
        <v>556</v>
      </c>
      <c r="F256" s="150" t="s">
        <v>557</v>
      </c>
      <c r="G256" s="151" t="s">
        <v>145</v>
      </c>
      <c r="H256" s="152">
        <v>36</v>
      </c>
      <c r="I256" s="153"/>
      <c r="J256" s="153"/>
      <c r="K256" s="154">
        <f>ROUND(P256*H256,2)</f>
        <v>0</v>
      </c>
      <c r="L256" s="155"/>
      <c r="M256" s="28"/>
      <c r="N256" s="156" t="s">
        <v>1</v>
      </c>
      <c r="O256" s="157" t="s">
        <v>43</v>
      </c>
      <c r="P256" s="158">
        <f>I256+J256</f>
        <v>0</v>
      </c>
      <c r="Q256" s="158">
        <f>ROUND(I256*H256,2)</f>
        <v>0</v>
      </c>
      <c r="R256" s="158">
        <f>ROUND(J256*H256,2)</f>
        <v>0</v>
      </c>
      <c r="T256" s="159">
        <f>S256*H256</f>
        <v>0</v>
      </c>
      <c r="U256" s="159">
        <v>1.5E-3</v>
      </c>
      <c r="V256" s="159">
        <f>U256*H256</f>
        <v>5.3999999999999999E-2</v>
      </c>
      <c r="W256" s="159">
        <v>0</v>
      </c>
      <c r="X256" s="160">
        <f>W256*H256</f>
        <v>0</v>
      </c>
      <c r="AR256" s="161" t="s">
        <v>212</v>
      </c>
      <c r="AT256" s="161" t="s">
        <v>142</v>
      </c>
      <c r="AU256" s="161" t="s">
        <v>147</v>
      </c>
      <c r="AY256" s="14" t="s">
        <v>140</v>
      </c>
      <c r="BE256" s="162">
        <f>IF(O256="základní",K256,0)</f>
        <v>0</v>
      </c>
      <c r="BF256" s="162">
        <f>IF(O256="snížená",K256,0)</f>
        <v>0</v>
      </c>
      <c r="BG256" s="162">
        <f>IF(O256="zákl. přenesená",K256,0)</f>
        <v>0</v>
      </c>
      <c r="BH256" s="162">
        <f>IF(O256="sníž. přenesená",K256,0)</f>
        <v>0</v>
      </c>
      <c r="BI256" s="162">
        <f>IF(O256="nulová",K256,0)</f>
        <v>0</v>
      </c>
      <c r="BJ256" s="14" t="s">
        <v>147</v>
      </c>
      <c r="BK256" s="162">
        <f>ROUND(P256*H256,2)</f>
        <v>0</v>
      </c>
      <c r="BL256" s="14" t="s">
        <v>212</v>
      </c>
      <c r="BM256" s="161" t="s">
        <v>558</v>
      </c>
    </row>
    <row r="257" spans="2:65" s="1" customFormat="1" ht="16.5" customHeight="1" x14ac:dyDescent="0.2">
      <c r="B257" s="147"/>
      <c r="C257" s="148" t="s">
        <v>559</v>
      </c>
      <c r="D257" s="148" t="s">
        <v>142</v>
      </c>
      <c r="E257" s="149" t="s">
        <v>560</v>
      </c>
      <c r="F257" s="150" t="s">
        <v>561</v>
      </c>
      <c r="G257" s="151" t="s">
        <v>184</v>
      </c>
      <c r="H257" s="152">
        <v>55</v>
      </c>
      <c r="I257" s="153"/>
      <c r="J257" s="153"/>
      <c r="K257" s="154">
        <f>ROUND(P257*H257,2)</f>
        <v>0</v>
      </c>
      <c r="L257" s="155"/>
      <c r="M257" s="28"/>
      <c r="N257" s="156" t="s">
        <v>1</v>
      </c>
      <c r="O257" s="157" t="s">
        <v>43</v>
      </c>
      <c r="P257" s="158">
        <f>I257+J257</f>
        <v>0</v>
      </c>
      <c r="Q257" s="158">
        <f>ROUND(I257*H257,2)</f>
        <v>0</v>
      </c>
      <c r="R257" s="158">
        <f>ROUND(J257*H257,2)</f>
        <v>0</v>
      </c>
      <c r="T257" s="159">
        <f>S257*H257</f>
        <v>0</v>
      </c>
      <c r="U257" s="159">
        <v>3.0000000000000001E-5</v>
      </c>
      <c r="V257" s="159">
        <f>U257*H257</f>
        <v>1.65E-3</v>
      </c>
      <c r="W257" s="159">
        <v>0</v>
      </c>
      <c r="X257" s="160">
        <f>W257*H257</f>
        <v>0</v>
      </c>
      <c r="AR257" s="161" t="s">
        <v>212</v>
      </c>
      <c r="AT257" s="161" t="s">
        <v>142</v>
      </c>
      <c r="AU257" s="161" t="s">
        <v>147</v>
      </c>
      <c r="AY257" s="14" t="s">
        <v>140</v>
      </c>
      <c r="BE257" s="162">
        <f>IF(O257="základní",K257,0)</f>
        <v>0</v>
      </c>
      <c r="BF257" s="162">
        <f>IF(O257="snížená",K257,0)</f>
        <v>0</v>
      </c>
      <c r="BG257" s="162">
        <f>IF(O257="zákl. přenesená",K257,0)</f>
        <v>0</v>
      </c>
      <c r="BH257" s="162">
        <f>IF(O257="sníž. přenesená",K257,0)</f>
        <v>0</v>
      </c>
      <c r="BI257" s="162">
        <f>IF(O257="nulová",K257,0)</f>
        <v>0</v>
      </c>
      <c r="BJ257" s="14" t="s">
        <v>147</v>
      </c>
      <c r="BK257" s="162">
        <f>ROUND(P257*H257,2)</f>
        <v>0</v>
      </c>
      <c r="BL257" s="14" t="s">
        <v>212</v>
      </c>
      <c r="BM257" s="161" t="s">
        <v>562</v>
      </c>
    </row>
    <row r="258" spans="2:65" s="1" customFormat="1" ht="16.5" customHeight="1" x14ac:dyDescent="0.2">
      <c r="B258" s="147"/>
      <c r="C258" s="148" t="s">
        <v>563</v>
      </c>
      <c r="D258" s="148" t="s">
        <v>142</v>
      </c>
      <c r="E258" s="149" t="s">
        <v>564</v>
      </c>
      <c r="F258" s="150" t="s">
        <v>565</v>
      </c>
      <c r="G258" s="151" t="s">
        <v>215</v>
      </c>
      <c r="H258" s="152">
        <v>85</v>
      </c>
      <c r="I258" s="153"/>
      <c r="J258" s="153"/>
      <c r="K258" s="154">
        <f>ROUND(P258*H258,2)</f>
        <v>0</v>
      </c>
      <c r="L258" s="155"/>
      <c r="M258" s="28"/>
      <c r="N258" s="156" t="s">
        <v>1</v>
      </c>
      <c r="O258" s="157" t="s">
        <v>43</v>
      </c>
      <c r="P258" s="158">
        <f>I258+J258</f>
        <v>0</v>
      </c>
      <c r="Q258" s="158">
        <f>ROUND(I258*H258,2)</f>
        <v>0</v>
      </c>
      <c r="R258" s="158">
        <f>ROUND(J258*H258,2)</f>
        <v>0</v>
      </c>
      <c r="T258" s="159">
        <f>S258*H258</f>
        <v>0</v>
      </c>
      <c r="U258" s="159">
        <v>0</v>
      </c>
      <c r="V258" s="159">
        <f>U258*H258</f>
        <v>0</v>
      </c>
      <c r="W258" s="159">
        <v>0</v>
      </c>
      <c r="X258" s="160">
        <f>W258*H258</f>
        <v>0</v>
      </c>
      <c r="AR258" s="161" t="s">
        <v>212</v>
      </c>
      <c r="AT258" s="161" t="s">
        <v>142</v>
      </c>
      <c r="AU258" s="161" t="s">
        <v>147</v>
      </c>
      <c r="AY258" s="14" t="s">
        <v>140</v>
      </c>
      <c r="BE258" s="162">
        <f>IF(O258="základní",K258,0)</f>
        <v>0</v>
      </c>
      <c r="BF258" s="162">
        <f>IF(O258="snížená",K258,0)</f>
        <v>0</v>
      </c>
      <c r="BG258" s="162">
        <f>IF(O258="zákl. přenesená",K258,0)</f>
        <v>0</v>
      </c>
      <c r="BH258" s="162">
        <f>IF(O258="sníž. přenesená",K258,0)</f>
        <v>0</v>
      </c>
      <c r="BI258" s="162">
        <f>IF(O258="nulová",K258,0)</f>
        <v>0</v>
      </c>
      <c r="BJ258" s="14" t="s">
        <v>147</v>
      </c>
      <c r="BK258" s="162">
        <f>ROUND(P258*H258,2)</f>
        <v>0</v>
      </c>
      <c r="BL258" s="14" t="s">
        <v>212</v>
      </c>
      <c r="BM258" s="161" t="s">
        <v>566</v>
      </c>
    </row>
    <row r="259" spans="2:65" s="1" customFormat="1" ht="21.75" customHeight="1" x14ac:dyDescent="0.2">
      <c r="B259" s="147"/>
      <c r="C259" s="148" t="s">
        <v>567</v>
      </c>
      <c r="D259" s="148" t="s">
        <v>142</v>
      </c>
      <c r="E259" s="149" t="s">
        <v>568</v>
      </c>
      <c r="F259" s="150" t="s">
        <v>569</v>
      </c>
      <c r="G259" s="151" t="s">
        <v>145</v>
      </c>
      <c r="H259" s="152">
        <v>300</v>
      </c>
      <c r="I259" s="153"/>
      <c r="J259" s="153"/>
      <c r="K259" s="154">
        <f>ROUND(P259*H259,2)</f>
        <v>0</v>
      </c>
      <c r="L259" s="155"/>
      <c r="M259" s="28"/>
      <c r="N259" s="156" t="s">
        <v>1</v>
      </c>
      <c r="O259" s="157" t="s">
        <v>43</v>
      </c>
      <c r="P259" s="158">
        <f>I259+J259</f>
        <v>0</v>
      </c>
      <c r="Q259" s="158">
        <f>ROUND(I259*H259,2)</f>
        <v>0</v>
      </c>
      <c r="R259" s="158">
        <f>ROUND(J259*H259,2)</f>
        <v>0</v>
      </c>
      <c r="T259" s="159">
        <f>S259*H259</f>
        <v>0</v>
      </c>
      <c r="U259" s="159">
        <v>5.0000000000000002E-5</v>
      </c>
      <c r="V259" s="159">
        <f>U259*H259</f>
        <v>1.5000000000000001E-2</v>
      </c>
      <c r="W259" s="159">
        <v>0</v>
      </c>
      <c r="X259" s="160">
        <f>W259*H259</f>
        <v>0</v>
      </c>
      <c r="AR259" s="161" t="s">
        <v>212</v>
      </c>
      <c r="AT259" s="161" t="s">
        <v>142</v>
      </c>
      <c r="AU259" s="161" t="s">
        <v>147</v>
      </c>
      <c r="AY259" s="14" t="s">
        <v>140</v>
      </c>
      <c r="BE259" s="162">
        <f>IF(O259="základní",K259,0)</f>
        <v>0</v>
      </c>
      <c r="BF259" s="162">
        <f>IF(O259="snížená",K259,0)</f>
        <v>0</v>
      </c>
      <c r="BG259" s="162">
        <f>IF(O259="zákl. přenesená",K259,0)</f>
        <v>0</v>
      </c>
      <c r="BH259" s="162">
        <f>IF(O259="sníž. přenesená",K259,0)</f>
        <v>0</v>
      </c>
      <c r="BI259" s="162">
        <f>IF(O259="nulová",K259,0)</f>
        <v>0</v>
      </c>
      <c r="BJ259" s="14" t="s">
        <v>147</v>
      </c>
      <c r="BK259" s="162">
        <f>ROUND(P259*H259,2)</f>
        <v>0</v>
      </c>
      <c r="BL259" s="14" t="s">
        <v>212</v>
      </c>
      <c r="BM259" s="161" t="s">
        <v>570</v>
      </c>
    </row>
    <row r="260" spans="2:65" s="1" customFormat="1" ht="21.75" customHeight="1" x14ac:dyDescent="0.2">
      <c r="B260" s="147"/>
      <c r="C260" s="148" t="s">
        <v>571</v>
      </c>
      <c r="D260" s="148" t="s">
        <v>142</v>
      </c>
      <c r="E260" s="149" t="s">
        <v>572</v>
      </c>
      <c r="F260" s="150" t="s">
        <v>573</v>
      </c>
      <c r="G260" s="151" t="s">
        <v>416</v>
      </c>
      <c r="H260" s="152"/>
      <c r="I260" s="153"/>
      <c r="J260" s="153"/>
      <c r="K260" s="154">
        <f>ROUND(P260*H260,2)</f>
        <v>0</v>
      </c>
      <c r="L260" s="155"/>
      <c r="M260" s="28"/>
      <c r="N260" s="156" t="s">
        <v>1</v>
      </c>
      <c r="O260" s="157" t="s">
        <v>43</v>
      </c>
      <c r="P260" s="158">
        <f>I260+J260</f>
        <v>0</v>
      </c>
      <c r="Q260" s="158">
        <f>ROUND(I260*H260,2)</f>
        <v>0</v>
      </c>
      <c r="R260" s="158">
        <f>ROUND(J260*H260,2)</f>
        <v>0</v>
      </c>
      <c r="T260" s="159">
        <f>S260*H260</f>
        <v>0</v>
      </c>
      <c r="U260" s="159">
        <v>0</v>
      </c>
      <c r="V260" s="159">
        <f>U260*H260</f>
        <v>0</v>
      </c>
      <c r="W260" s="159">
        <v>0</v>
      </c>
      <c r="X260" s="160">
        <f>W260*H260</f>
        <v>0</v>
      </c>
      <c r="AR260" s="161" t="s">
        <v>212</v>
      </c>
      <c r="AT260" s="161" t="s">
        <v>142</v>
      </c>
      <c r="AU260" s="161" t="s">
        <v>147</v>
      </c>
      <c r="AY260" s="14" t="s">
        <v>140</v>
      </c>
      <c r="BE260" s="162">
        <f>IF(O260="základní",K260,0)</f>
        <v>0</v>
      </c>
      <c r="BF260" s="162">
        <f>IF(O260="snížená",K260,0)</f>
        <v>0</v>
      </c>
      <c r="BG260" s="162">
        <f>IF(O260="zákl. přenesená",K260,0)</f>
        <v>0</v>
      </c>
      <c r="BH260" s="162">
        <f>IF(O260="sníž. přenesená",K260,0)</f>
        <v>0</v>
      </c>
      <c r="BI260" s="162">
        <f>IF(O260="nulová",K260,0)</f>
        <v>0</v>
      </c>
      <c r="BJ260" s="14" t="s">
        <v>147</v>
      </c>
      <c r="BK260" s="162">
        <f>ROUND(P260*H260,2)</f>
        <v>0</v>
      </c>
      <c r="BL260" s="14" t="s">
        <v>212</v>
      </c>
      <c r="BM260" s="161" t="s">
        <v>574</v>
      </c>
    </row>
    <row r="261" spans="2:65" s="11" customFormat="1" ht="22.9" customHeight="1" x14ac:dyDescent="0.2">
      <c r="B261" s="134"/>
      <c r="D261" s="135" t="s">
        <v>78</v>
      </c>
      <c r="E261" s="145" t="s">
        <v>575</v>
      </c>
      <c r="F261" s="145" t="s">
        <v>576</v>
      </c>
      <c r="I261" s="137"/>
      <c r="J261" s="137"/>
      <c r="K261" s="146">
        <f>BK261</f>
        <v>0</v>
      </c>
      <c r="M261" s="134"/>
      <c r="N261" s="139"/>
      <c r="Q261" s="140">
        <f>SUM(Q262:Q284)</f>
        <v>0</v>
      </c>
      <c r="R261" s="140">
        <f>SUM(R262:R284)</f>
        <v>0</v>
      </c>
      <c r="T261" s="141">
        <f>SUM(T262:T284)</f>
        <v>0</v>
      </c>
      <c r="V261" s="141">
        <f>SUM(V262:V284)</f>
        <v>2.0302520000000004</v>
      </c>
      <c r="X261" s="142">
        <f>SUM(X262:X284)</f>
        <v>0.90811999999999993</v>
      </c>
      <c r="AR261" s="135" t="s">
        <v>147</v>
      </c>
      <c r="AT261" s="143" t="s">
        <v>78</v>
      </c>
      <c r="AU261" s="143" t="s">
        <v>87</v>
      </c>
      <c r="AY261" s="135" t="s">
        <v>140</v>
      </c>
      <c r="BK261" s="144">
        <f>SUM(BK262:BK284)</f>
        <v>0</v>
      </c>
    </row>
    <row r="262" spans="2:65" s="1" customFormat="1" ht="16.5" customHeight="1" x14ac:dyDescent="0.2">
      <c r="B262" s="147"/>
      <c r="C262" s="148" t="s">
        <v>577</v>
      </c>
      <c r="D262" s="148" t="s">
        <v>142</v>
      </c>
      <c r="E262" s="149" t="s">
        <v>578</v>
      </c>
      <c r="F262" s="150" t="s">
        <v>579</v>
      </c>
      <c r="G262" s="151" t="s">
        <v>145</v>
      </c>
      <c r="H262" s="152">
        <v>80</v>
      </c>
      <c r="I262" s="153"/>
      <c r="J262" s="153"/>
      <c r="K262" s="154">
        <f>ROUND(P262*H262,2)</f>
        <v>0</v>
      </c>
      <c r="L262" s="155"/>
      <c r="M262" s="28"/>
      <c r="N262" s="156" t="s">
        <v>1</v>
      </c>
      <c r="O262" s="157" t="s">
        <v>43</v>
      </c>
      <c r="P262" s="158">
        <f>I262+J262</f>
        <v>0</v>
      </c>
      <c r="Q262" s="158">
        <f>ROUND(I262*H262,2)</f>
        <v>0</v>
      </c>
      <c r="R262" s="158">
        <f>ROUND(J262*H262,2)</f>
        <v>0</v>
      </c>
      <c r="T262" s="159">
        <f>S262*H262</f>
        <v>0</v>
      </c>
      <c r="U262" s="159">
        <v>2.9999999999999997E-4</v>
      </c>
      <c r="V262" s="159">
        <f>U262*H262</f>
        <v>2.3999999999999997E-2</v>
      </c>
      <c r="W262" s="159">
        <v>0</v>
      </c>
      <c r="X262" s="160">
        <f>W262*H262</f>
        <v>0</v>
      </c>
      <c r="AR262" s="161" t="s">
        <v>212</v>
      </c>
      <c r="AT262" s="161" t="s">
        <v>142</v>
      </c>
      <c r="AU262" s="161" t="s">
        <v>147</v>
      </c>
      <c r="AY262" s="14" t="s">
        <v>140</v>
      </c>
      <c r="BE262" s="162">
        <f>IF(O262="základní",K262,0)</f>
        <v>0</v>
      </c>
      <c r="BF262" s="162">
        <f>IF(O262="snížená",K262,0)</f>
        <v>0</v>
      </c>
      <c r="BG262" s="162">
        <f>IF(O262="zákl. přenesená",K262,0)</f>
        <v>0</v>
      </c>
      <c r="BH262" s="162">
        <f>IF(O262="sníž. přenesená",K262,0)</f>
        <v>0</v>
      </c>
      <c r="BI262" s="162">
        <f>IF(O262="nulová",K262,0)</f>
        <v>0</v>
      </c>
      <c r="BJ262" s="14" t="s">
        <v>147</v>
      </c>
      <c r="BK262" s="162">
        <f>ROUND(P262*H262,2)</f>
        <v>0</v>
      </c>
      <c r="BL262" s="14" t="s">
        <v>212</v>
      </c>
      <c r="BM262" s="161" t="s">
        <v>580</v>
      </c>
    </row>
    <row r="263" spans="2:65" s="1" customFormat="1" ht="21.75" customHeight="1" x14ac:dyDescent="0.2">
      <c r="B263" s="147"/>
      <c r="C263" s="148" t="s">
        <v>581</v>
      </c>
      <c r="D263" s="148" t="s">
        <v>142</v>
      </c>
      <c r="E263" s="149" t="s">
        <v>582</v>
      </c>
      <c r="F263" s="150" t="s">
        <v>583</v>
      </c>
      <c r="G263" s="151" t="s">
        <v>145</v>
      </c>
      <c r="H263" s="152">
        <v>25</v>
      </c>
      <c r="I263" s="153"/>
      <c r="J263" s="153"/>
      <c r="K263" s="154">
        <f>ROUND(P263*H263,2)</f>
        <v>0</v>
      </c>
      <c r="L263" s="155"/>
      <c r="M263" s="28"/>
      <c r="N263" s="156" t="s">
        <v>1</v>
      </c>
      <c r="O263" s="157" t="s">
        <v>43</v>
      </c>
      <c r="P263" s="158">
        <f>I263+J263</f>
        <v>0</v>
      </c>
      <c r="Q263" s="158">
        <f>ROUND(I263*H263,2)</f>
        <v>0</v>
      </c>
      <c r="R263" s="158">
        <f>ROUND(J263*H263,2)</f>
        <v>0</v>
      </c>
      <c r="T263" s="159">
        <f>S263*H263</f>
        <v>0</v>
      </c>
      <c r="U263" s="159">
        <v>1.5E-3</v>
      </c>
      <c r="V263" s="159">
        <f>U263*H263</f>
        <v>3.7499999999999999E-2</v>
      </c>
      <c r="W263" s="159">
        <v>0</v>
      </c>
      <c r="X263" s="160">
        <f>W263*H263</f>
        <v>0</v>
      </c>
      <c r="AR263" s="161" t="s">
        <v>212</v>
      </c>
      <c r="AT263" s="161" t="s">
        <v>142</v>
      </c>
      <c r="AU263" s="161" t="s">
        <v>147</v>
      </c>
      <c r="AY263" s="14" t="s">
        <v>140</v>
      </c>
      <c r="BE263" s="162">
        <f>IF(O263="základní",K263,0)</f>
        <v>0</v>
      </c>
      <c r="BF263" s="162">
        <f>IF(O263="snížená",K263,0)</f>
        <v>0</v>
      </c>
      <c r="BG263" s="162">
        <f>IF(O263="zákl. přenesená",K263,0)</f>
        <v>0</v>
      </c>
      <c r="BH263" s="162">
        <f>IF(O263="sníž. přenesená",K263,0)</f>
        <v>0</v>
      </c>
      <c r="BI263" s="162">
        <f>IF(O263="nulová",K263,0)</f>
        <v>0</v>
      </c>
      <c r="BJ263" s="14" t="s">
        <v>147</v>
      </c>
      <c r="BK263" s="162">
        <f>ROUND(P263*H263,2)</f>
        <v>0</v>
      </c>
      <c r="BL263" s="14" t="s">
        <v>212</v>
      </c>
      <c r="BM263" s="161" t="s">
        <v>584</v>
      </c>
    </row>
    <row r="264" spans="2:65" s="1" customFormat="1" ht="21.75" customHeight="1" x14ac:dyDescent="0.2">
      <c r="B264" s="147"/>
      <c r="C264" s="148" t="s">
        <v>585</v>
      </c>
      <c r="D264" s="148" t="s">
        <v>142</v>
      </c>
      <c r="E264" s="149" t="s">
        <v>586</v>
      </c>
      <c r="F264" s="150" t="s">
        <v>587</v>
      </c>
      <c r="G264" s="151" t="s">
        <v>215</v>
      </c>
      <c r="H264" s="152">
        <v>18</v>
      </c>
      <c r="I264" s="153"/>
      <c r="J264" s="153"/>
      <c r="K264" s="154">
        <f>ROUND(P264*H264,2)</f>
        <v>0</v>
      </c>
      <c r="L264" s="155"/>
      <c r="M264" s="28"/>
      <c r="N264" s="156" t="s">
        <v>1</v>
      </c>
      <c r="O264" s="157" t="s">
        <v>43</v>
      </c>
      <c r="P264" s="158">
        <f>I264+J264</f>
        <v>0</v>
      </c>
      <c r="Q264" s="158">
        <f>ROUND(I264*H264,2)</f>
        <v>0</v>
      </c>
      <c r="R264" s="158">
        <f>ROUND(J264*H264,2)</f>
        <v>0</v>
      </c>
      <c r="T264" s="159">
        <f>S264*H264</f>
        <v>0</v>
      </c>
      <c r="U264" s="159">
        <v>2.1800000000000001E-3</v>
      </c>
      <c r="V264" s="159">
        <f>U264*H264</f>
        <v>3.9240000000000004E-2</v>
      </c>
      <c r="W264" s="159">
        <v>0</v>
      </c>
      <c r="X264" s="160">
        <f>W264*H264</f>
        <v>0</v>
      </c>
      <c r="AR264" s="161" t="s">
        <v>212</v>
      </c>
      <c r="AT264" s="161" t="s">
        <v>142</v>
      </c>
      <c r="AU264" s="161" t="s">
        <v>147</v>
      </c>
      <c r="AY264" s="14" t="s">
        <v>140</v>
      </c>
      <c r="BE264" s="162">
        <f>IF(O264="základní",K264,0)</f>
        <v>0</v>
      </c>
      <c r="BF264" s="162">
        <f>IF(O264="snížená",K264,0)</f>
        <v>0</v>
      </c>
      <c r="BG264" s="162">
        <f>IF(O264="zákl. přenesená",K264,0)</f>
        <v>0</v>
      </c>
      <c r="BH264" s="162">
        <f>IF(O264="sníž. přenesená",K264,0)</f>
        <v>0</v>
      </c>
      <c r="BI264" s="162">
        <f>IF(O264="nulová",K264,0)</f>
        <v>0</v>
      </c>
      <c r="BJ264" s="14" t="s">
        <v>147</v>
      </c>
      <c r="BK264" s="162">
        <f>ROUND(P264*H264,2)</f>
        <v>0</v>
      </c>
      <c r="BL264" s="14" t="s">
        <v>212</v>
      </c>
      <c r="BM264" s="161" t="s">
        <v>588</v>
      </c>
    </row>
    <row r="265" spans="2:65" s="1" customFormat="1" ht="16.5" customHeight="1" x14ac:dyDescent="0.2">
      <c r="B265" s="147"/>
      <c r="C265" s="148" t="s">
        <v>589</v>
      </c>
      <c r="D265" s="148" t="s">
        <v>142</v>
      </c>
      <c r="E265" s="149" t="s">
        <v>590</v>
      </c>
      <c r="F265" s="150" t="s">
        <v>591</v>
      </c>
      <c r="G265" s="151" t="s">
        <v>184</v>
      </c>
      <c r="H265" s="152">
        <v>48</v>
      </c>
      <c r="I265" s="153"/>
      <c r="J265" s="153"/>
      <c r="K265" s="154">
        <f>ROUND(P265*H265,2)</f>
        <v>0</v>
      </c>
      <c r="L265" s="155"/>
      <c r="M265" s="28"/>
      <c r="N265" s="156" t="s">
        <v>1</v>
      </c>
      <c r="O265" s="157" t="s">
        <v>43</v>
      </c>
      <c r="P265" s="158">
        <f>I265+J265</f>
        <v>0</v>
      </c>
      <c r="Q265" s="158">
        <f>ROUND(I265*H265,2)</f>
        <v>0</v>
      </c>
      <c r="R265" s="158">
        <f>ROUND(J265*H265,2)</f>
        <v>0</v>
      </c>
      <c r="T265" s="159">
        <f>S265*H265</f>
        <v>0</v>
      </c>
      <c r="U265" s="159">
        <v>2.0000000000000001E-4</v>
      </c>
      <c r="V265" s="159">
        <f>U265*H265</f>
        <v>9.6000000000000009E-3</v>
      </c>
      <c r="W265" s="159">
        <v>0</v>
      </c>
      <c r="X265" s="160">
        <f>W265*H265</f>
        <v>0</v>
      </c>
      <c r="AR265" s="161" t="s">
        <v>212</v>
      </c>
      <c r="AT265" s="161" t="s">
        <v>142</v>
      </c>
      <c r="AU265" s="161" t="s">
        <v>147</v>
      </c>
      <c r="AY265" s="14" t="s">
        <v>140</v>
      </c>
      <c r="BE265" s="162">
        <f>IF(O265="základní",K265,0)</f>
        <v>0</v>
      </c>
      <c r="BF265" s="162">
        <f>IF(O265="snížená",K265,0)</f>
        <v>0</v>
      </c>
      <c r="BG265" s="162">
        <f>IF(O265="zákl. přenesená",K265,0)</f>
        <v>0</v>
      </c>
      <c r="BH265" s="162">
        <f>IF(O265="sníž. přenesená",K265,0)</f>
        <v>0</v>
      </c>
      <c r="BI265" s="162">
        <f>IF(O265="nulová",K265,0)</f>
        <v>0</v>
      </c>
      <c r="BJ265" s="14" t="s">
        <v>147</v>
      </c>
      <c r="BK265" s="162">
        <f>ROUND(P265*H265,2)</f>
        <v>0</v>
      </c>
      <c r="BL265" s="14" t="s">
        <v>212</v>
      </c>
      <c r="BM265" s="161" t="s">
        <v>592</v>
      </c>
    </row>
    <row r="266" spans="2:65" s="1" customFormat="1" ht="21.75" customHeight="1" x14ac:dyDescent="0.2">
      <c r="B266" s="147"/>
      <c r="C266" s="163" t="s">
        <v>593</v>
      </c>
      <c r="D266" s="163" t="s">
        <v>174</v>
      </c>
      <c r="E266" s="164" t="s">
        <v>594</v>
      </c>
      <c r="F266" s="165" t="s">
        <v>595</v>
      </c>
      <c r="G266" s="166" t="s">
        <v>184</v>
      </c>
      <c r="H266" s="167">
        <v>52.8</v>
      </c>
      <c r="I266" s="168"/>
      <c r="J266" s="169"/>
      <c r="K266" s="170">
        <f>ROUND(P266*H266,2)</f>
        <v>0</v>
      </c>
      <c r="L266" s="169"/>
      <c r="M266" s="171"/>
      <c r="N266" s="172" t="s">
        <v>1</v>
      </c>
      <c r="O266" s="157" t="s">
        <v>43</v>
      </c>
      <c r="P266" s="158">
        <f>I266+J266</f>
        <v>0</v>
      </c>
      <c r="Q266" s="158">
        <f>ROUND(I266*H266,2)</f>
        <v>0</v>
      </c>
      <c r="R266" s="158">
        <f>ROUND(J266*H266,2)</f>
        <v>0</v>
      </c>
      <c r="T266" s="159">
        <f>S266*H266</f>
        <v>0</v>
      </c>
      <c r="U266" s="159">
        <v>6.9999999999999994E-5</v>
      </c>
      <c r="V266" s="159">
        <f>U266*H266</f>
        <v>3.6959999999999996E-3</v>
      </c>
      <c r="W266" s="159">
        <v>0</v>
      </c>
      <c r="X266" s="160">
        <f>W266*H266</f>
        <v>0</v>
      </c>
      <c r="AR266" s="161" t="s">
        <v>277</v>
      </c>
      <c r="AT266" s="161" t="s">
        <v>174</v>
      </c>
      <c r="AU266" s="161" t="s">
        <v>147</v>
      </c>
      <c r="AY266" s="14" t="s">
        <v>140</v>
      </c>
      <c r="BE266" s="162">
        <f>IF(O266="základní",K266,0)</f>
        <v>0</v>
      </c>
      <c r="BF266" s="162">
        <f>IF(O266="snížená",K266,0)</f>
        <v>0</v>
      </c>
      <c r="BG266" s="162">
        <f>IF(O266="zákl. přenesená",K266,0)</f>
        <v>0</v>
      </c>
      <c r="BH266" s="162">
        <f>IF(O266="sníž. přenesená",K266,0)</f>
        <v>0</v>
      </c>
      <c r="BI266" s="162">
        <f>IF(O266="nulová",K266,0)</f>
        <v>0</v>
      </c>
      <c r="BJ266" s="14" t="s">
        <v>147</v>
      </c>
      <c r="BK266" s="162">
        <f>ROUND(P266*H266,2)</f>
        <v>0</v>
      </c>
      <c r="BL266" s="14" t="s">
        <v>212</v>
      </c>
      <c r="BM266" s="161" t="s">
        <v>596</v>
      </c>
    </row>
    <row r="267" spans="2:65" s="12" customFormat="1" x14ac:dyDescent="0.2">
      <c r="B267" s="173"/>
      <c r="D267" s="174" t="s">
        <v>178</v>
      </c>
      <c r="F267" s="175" t="s">
        <v>597</v>
      </c>
      <c r="H267" s="176">
        <v>52.8</v>
      </c>
      <c r="I267" s="177"/>
      <c r="J267" s="177"/>
      <c r="M267" s="173"/>
      <c r="N267" s="178"/>
      <c r="X267" s="179"/>
      <c r="AT267" s="180" t="s">
        <v>178</v>
      </c>
      <c r="AU267" s="180" t="s">
        <v>147</v>
      </c>
      <c r="AV267" s="12" t="s">
        <v>147</v>
      </c>
      <c r="AW267" s="12" t="s">
        <v>3</v>
      </c>
      <c r="AX267" s="12" t="s">
        <v>87</v>
      </c>
      <c r="AY267" s="180" t="s">
        <v>140</v>
      </c>
    </row>
    <row r="268" spans="2:65" s="1" customFormat="1" ht="16.5" customHeight="1" x14ac:dyDescent="0.2">
      <c r="B268" s="147"/>
      <c r="C268" s="148" t="s">
        <v>598</v>
      </c>
      <c r="D268" s="148" t="s">
        <v>142</v>
      </c>
      <c r="E268" s="149" t="s">
        <v>599</v>
      </c>
      <c r="F268" s="150" t="s">
        <v>600</v>
      </c>
      <c r="G268" s="151" t="s">
        <v>215</v>
      </c>
      <c r="H268" s="152">
        <v>85</v>
      </c>
      <c r="I268" s="153"/>
      <c r="J268" s="153"/>
      <c r="K268" s="154">
        <f>ROUND(P268*H268,2)</f>
        <v>0</v>
      </c>
      <c r="L268" s="155"/>
      <c r="M268" s="28"/>
      <c r="N268" s="156" t="s">
        <v>1</v>
      </c>
      <c r="O268" s="157" t="s">
        <v>43</v>
      </c>
      <c r="P268" s="158">
        <f>I268+J268</f>
        <v>0</v>
      </c>
      <c r="Q268" s="158">
        <f>ROUND(I268*H268,2)</f>
        <v>0</v>
      </c>
      <c r="R268" s="158">
        <f>ROUND(J268*H268,2)</f>
        <v>0</v>
      </c>
      <c r="T268" s="159">
        <f>S268*H268</f>
        <v>0</v>
      </c>
      <c r="U268" s="159">
        <v>2.4000000000000001E-4</v>
      </c>
      <c r="V268" s="159">
        <f>U268*H268</f>
        <v>2.0400000000000001E-2</v>
      </c>
      <c r="W268" s="159">
        <v>1.7600000000000001E-3</v>
      </c>
      <c r="X268" s="160">
        <f>W268*H268</f>
        <v>0.14960000000000001</v>
      </c>
      <c r="AR268" s="161" t="s">
        <v>212</v>
      </c>
      <c r="AT268" s="161" t="s">
        <v>142</v>
      </c>
      <c r="AU268" s="161" t="s">
        <v>147</v>
      </c>
      <c r="AY268" s="14" t="s">
        <v>140</v>
      </c>
      <c r="BE268" s="162">
        <f>IF(O268="základní",K268,0)</f>
        <v>0</v>
      </c>
      <c r="BF268" s="162">
        <f>IF(O268="snížená",K268,0)</f>
        <v>0</v>
      </c>
      <c r="BG268" s="162">
        <f>IF(O268="zákl. přenesená",K268,0)</f>
        <v>0</v>
      </c>
      <c r="BH268" s="162">
        <f>IF(O268="sníž. přenesená",K268,0)</f>
        <v>0</v>
      </c>
      <c r="BI268" s="162">
        <f>IF(O268="nulová",K268,0)</f>
        <v>0</v>
      </c>
      <c r="BJ268" s="14" t="s">
        <v>147</v>
      </c>
      <c r="BK268" s="162">
        <f>ROUND(P268*H268,2)</f>
        <v>0</v>
      </c>
      <c r="BL268" s="14" t="s">
        <v>212</v>
      </c>
      <c r="BM268" s="161" t="s">
        <v>601</v>
      </c>
    </row>
    <row r="269" spans="2:65" s="1" customFormat="1" ht="16.5" customHeight="1" x14ac:dyDescent="0.2">
      <c r="B269" s="147"/>
      <c r="C269" s="163" t="s">
        <v>602</v>
      </c>
      <c r="D269" s="163" t="s">
        <v>174</v>
      </c>
      <c r="E269" s="164" t="s">
        <v>603</v>
      </c>
      <c r="F269" s="165" t="s">
        <v>604</v>
      </c>
      <c r="G269" s="166" t="s">
        <v>145</v>
      </c>
      <c r="H269" s="167">
        <v>5.52</v>
      </c>
      <c r="I269" s="168"/>
      <c r="J269" s="169"/>
      <c r="K269" s="170">
        <f>ROUND(P269*H269,2)</f>
        <v>0</v>
      </c>
      <c r="L269" s="169"/>
      <c r="M269" s="171"/>
      <c r="N269" s="172" t="s">
        <v>1</v>
      </c>
      <c r="O269" s="157" t="s">
        <v>43</v>
      </c>
      <c r="P269" s="158">
        <f>I269+J269</f>
        <v>0</v>
      </c>
      <c r="Q269" s="158">
        <f>ROUND(I269*H269,2)</f>
        <v>0</v>
      </c>
      <c r="R269" s="158">
        <f>ROUND(J269*H269,2)</f>
        <v>0</v>
      </c>
      <c r="T269" s="159">
        <f>S269*H269</f>
        <v>0</v>
      </c>
      <c r="U269" s="159">
        <v>9.7999999999999997E-3</v>
      </c>
      <c r="V269" s="159">
        <f>U269*H269</f>
        <v>5.4095999999999991E-2</v>
      </c>
      <c r="W269" s="159">
        <v>0</v>
      </c>
      <c r="X269" s="160">
        <f>W269*H269</f>
        <v>0</v>
      </c>
      <c r="AR269" s="161" t="s">
        <v>277</v>
      </c>
      <c r="AT269" s="161" t="s">
        <v>174</v>
      </c>
      <c r="AU269" s="161" t="s">
        <v>147</v>
      </c>
      <c r="AY269" s="14" t="s">
        <v>140</v>
      </c>
      <c r="BE269" s="162">
        <f>IF(O269="základní",K269,0)</f>
        <v>0</v>
      </c>
      <c r="BF269" s="162">
        <f>IF(O269="snížená",K269,0)</f>
        <v>0</v>
      </c>
      <c r="BG269" s="162">
        <f>IF(O269="zákl. přenesená",K269,0)</f>
        <v>0</v>
      </c>
      <c r="BH269" s="162">
        <f>IF(O269="sníž. přenesená",K269,0)</f>
        <v>0</v>
      </c>
      <c r="BI269" s="162">
        <f>IF(O269="nulová",K269,0)</f>
        <v>0</v>
      </c>
      <c r="BJ269" s="14" t="s">
        <v>147</v>
      </c>
      <c r="BK269" s="162">
        <f>ROUND(P269*H269,2)</f>
        <v>0</v>
      </c>
      <c r="BL269" s="14" t="s">
        <v>212</v>
      </c>
      <c r="BM269" s="161" t="s">
        <v>605</v>
      </c>
    </row>
    <row r="270" spans="2:65" s="1" customFormat="1" ht="21.75" customHeight="1" x14ac:dyDescent="0.2">
      <c r="B270" s="147"/>
      <c r="C270" s="148" t="s">
        <v>606</v>
      </c>
      <c r="D270" s="148" t="s">
        <v>142</v>
      </c>
      <c r="E270" s="149" t="s">
        <v>607</v>
      </c>
      <c r="F270" s="150" t="s">
        <v>608</v>
      </c>
      <c r="G270" s="151" t="s">
        <v>145</v>
      </c>
      <c r="H270" s="152">
        <v>10.6</v>
      </c>
      <c r="I270" s="153"/>
      <c r="J270" s="153"/>
      <c r="K270" s="154">
        <f>ROUND(P270*H270,2)</f>
        <v>0</v>
      </c>
      <c r="L270" s="155"/>
      <c r="M270" s="28"/>
      <c r="N270" s="156" t="s">
        <v>1</v>
      </c>
      <c r="O270" s="157" t="s">
        <v>43</v>
      </c>
      <c r="P270" s="158">
        <f>I270+J270</f>
        <v>0</v>
      </c>
      <c r="Q270" s="158">
        <f>ROUND(I270*H270,2)</f>
        <v>0</v>
      </c>
      <c r="R270" s="158">
        <f>ROUND(J270*H270,2)</f>
        <v>0</v>
      </c>
      <c r="T270" s="159">
        <f>S270*H270</f>
        <v>0</v>
      </c>
      <c r="U270" s="159">
        <v>0</v>
      </c>
      <c r="V270" s="159">
        <f>U270*H270</f>
        <v>0</v>
      </c>
      <c r="W270" s="159">
        <v>2.7199999999999998E-2</v>
      </c>
      <c r="X270" s="160">
        <f>W270*H270</f>
        <v>0.28831999999999997</v>
      </c>
      <c r="AR270" s="161" t="s">
        <v>212</v>
      </c>
      <c r="AT270" s="161" t="s">
        <v>142</v>
      </c>
      <c r="AU270" s="161" t="s">
        <v>147</v>
      </c>
      <c r="AY270" s="14" t="s">
        <v>140</v>
      </c>
      <c r="BE270" s="162">
        <f>IF(O270="základní",K270,0)</f>
        <v>0</v>
      </c>
      <c r="BF270" s="162">
        <f>IF(O270="snížená",K270,0)</f>
        <v>0</v>
      </c>
      <c r="BG270" s="162">
        <f>IF(O270="zákl. přenesená",K270,0)</f>
        <v>0</v>
      </c>
      <c r="BH270" s="162">
        <f>IF(O270="sníž. přenesená",K270,0)</f>
        <v>0</v>
      </c>
      <c r="BI270" s="162">
        <f>IF(O270="nulová",K270,0)</f>
        <v>0</v>
      </c>
      <c r="BJ270" s="14" t="s">
        <v>147</v>
      </c>
      <c r="BK270" s="162">
        <f>ROUND(P270*H270,2)</f>
        <v>0</v>
      </c>
      <c r="BL270" s="14" t="s">
        <v>212</v>
      </c>
      <c r="BM270" s="161" t="s">
        <v>609</v>
      </c>
    </row>
    <row r="271" spans="2:65" s="1" customFormat="1" ht="16.5" customHeight="1" x14ac:dyDescent="0.2">
      <c r="B271" s="147"/>
      <c r="C271" s="148" t="s">
        <v>610</v>
      </c>
      <c r="D271" s="148" t="s">
        <v>142</v>
      </c>
      <c r="E271" s="149" t="s">
        <v>611</v>
      </c>
      <c r="F271" s="150" t="s">
        <v>612</v>
      </c>
      <c r="G271" s="151" t="s">
        <v>215</v>
      </c>
      <c r="H271" s="152">
        <v>75</v>
      </c>
      <c r="I271" s="153"/>
      <c r="J271" s="153"/>
      <c r="K271" s="154">
        <f>ROUND(P271*H271,2)</f>
        <v>0</v>
      </c>
      <c r="L271" s="155"/>
      <c r="M271" s="28"/>
      <c r="N271" s="156" t="s">
        <v>1</v>
      </c>
      <c r="O271" s="157" t="s">
        <v>43</v>
      </c>
      <c r="P271" s="158">
        <f>I271+J271</f>
        <v>0</v>
      </c>
      <c r="Q271" s="158">
        <f>ROUND(I271*H271,2)</f>
        <v>0</v>
      </c>
      <c r="R271" s="158">
        <f>ROUND(J271*H271,2)</f>
        <v>0</v>
      </c>
      <c r="T271" s="159">
        <f>S271*H271</f>
        <v>0</v>
      </c>
      <c r="U271" s="159">
        <v>1.1000000000000001E-3</v>
      </c>
      <c r="V271" s="159">
        <f>U271*H271</f>
        <v>8.2500000000000004E-2</v>
      </c>
      <c r="W271" s="159">
        <v>6.13E-3</v>
      </c>
      <c r="X271" s="160">
        <f>W271*H271</f>
        <v>0.45974999999999999</v>
      </c>
      <c r="AR271" s="161" t="s">
        <v>212</v>
      </c>
      <c r="AT271" s="161" t="s">
        <v>142</v>
      </c>
      <c r="AU271" s="161" t="s">
        <v>147</v>
      </c>
      <c r="AY271" s="14" t="s">
        <v>140</v>
      </c>
      <c r="BE271" s="162">
        <f>IF(O271="základní",K271,0)</f>
        <v>0</v>
      </c>
      <c r="BF271" s="162">
        <f>IF(O271="snížená",K271,0)</f>
        <v>0</v>
      </c>
      <c r="BG271" s="162">
        <f>IF(O271="zákl. přenesená",K271,0)</f>
        <v>0</v>
      </c>
      <c r="BH271" s="162">
        <f>IF(O271="sníž. přenesená",K271,0)</f>
        <v>0</v>
      </c>
      <c r="BI271" s="162">
        <f>IF(O271="nulová",K271,0)</f>
        <v>0</v>
      </c>
      <c r="BJ271" s="14" t="s">
        <v>147</v>
      </c>
      <c r="BK271" s="162">
        <f>ROUND(P271*H271,2)</f>
        <v>0</v>
      </c>
      <c r="BL271" s="14" t="s">
        <v>212</v>
      </c>
      <c r="BM271" s="161" t="s">
        <v>613</v>
      </c>
    </row>
    <row r="272" spans="2:65" s="1" customFormat="1" ht="16.5" customHeight="1" x14ac:dyDescent="0.2">
      <c r="B272" s="147"/>
      <c r="C272" s="163" t="s">
        <v>614</v>
      </c>
      <c r="D272" s="163" t="s">
        <v>174</v>
      </c>
      <c r="E272" s="164" t="s">
        <v>615</v>
      </c>
      <c r="F272" s="165" t="s">
        <v>616</v>
      </c>
      <c r="G272" s="166" t="s">
        <v>145</v>
      </c>
      <c r="H272" s="167">
        <v>6.9089999999999998</v>
      </c>
      <c r="I272" s="168"/>
      <c r="J272" s="169"/>
      <c r="K272" s="170">
        <f>ROUND(P272*H272,2)</f>
        <v>0</v>
      </c>
      <c r="L272" s="169"/>
      <c r="M272" s="171"/>
      <c r="N272" s="172" t="s">
        <v>1</v>
      </c>
      <c r="O272" s="157" t="s">
        <v>43</v>
      </c>
      <c r="P272" s="158">
        <f>I272+J272</f>
        <v>0</v>
      </c>
      <c r="Q272" s="158">
        <f>ROUND(I272*H272,2)</f>
        <v>0</v>
      </c>
      <c r="R272" s="158">
        <f>ROUND(J272*H272,2)</f>
        <v>0</v>
      </c>
      <c r="T272" s="159">
        <f>S272*H272</f>
        <v>0</v>
      </c>
      <c r="U272" s="159">
        <v>0.02</v>
      </c>
      <c r="V272" s="159">
        <f>U272*H272</f>
        <v>0.13818</v>
      </c>
      <c r="W272" s="159">
        <v>0</v>
      </c>
      <c r="X272" s="160">
        <f>W272*H272</f>
        <v>0</v>
      </c>
      <c r="AR272" s="161" t="s">
        <v>277</v>
      </c>
      <c r="AT272" s="161" t="s">
        <v>174</v>
      </c>
      <c r="AU272" s="161" t="s">
        <v>147</v>
      </c>
      <c r="AY272" s="14" t="s">
        <v>140</v>
      </c>
      <c r="BE272" s="162">
        <f>IF(O272="základní",K272,0)</f>
        <v>0</v>
      </c>
      <c r="BF272" s="162">
        <f>IF(O272="snížená",K272,0)</f>
        <v>0</v>
      </c>
      <c r="BG272" s="162">
        <f>IF(O272="zákl. přenesená",K272,0)</f>
        <v>0</v>
      </c>
      <c r="BH272" s="162">
        <f>IF(O272="sníž. přenesená",K272,0)</f>
        <v>0</v>
      </c>
      <c r="BI272" s="162">
        <f>IF(O272="nulová",K272,0)</f>
        <v>0</v>
      </c>
      <c r="BJ272" s="14" t="s">
        <v>147</v>
      </c>
      <c r="BK272" s="162">
        <f>ROUND(P272*H272,2)</f>
        <v>0</v>
      </c>
      <c r="BL272" s="14" t="s">
        <v>212</v>
      </c>
      <c r="BM272" s="161" t="s">
        <v>617</v>
      </c>
    </row>
    <row r="273" spans="2:65" s="12" customFormat="1" x14ac:dyDescent="0.2">
      <c r="B273" s="173"/>
      <c r="D273" s="174" t="s">
        <v>178</v>
      </c>
      <c r="F273" s="175" t="s">
        <v>618</v>
      </c>
      <c r="H273" s="176">
        <v>6.9089999999999998</v>
      </c>
      <c r="I273" s="177"/>
      <c r="J273" s="177"/>
      <c r="M273" s="173"/>
      <c r="N273" s="178"/>
      <c r="X273" s="179"/>
      <c r="AT273" s="180" t="s">
        <v>178</v>
      </c>
      <c r="AU273" s="180" t="s">
        <v>147</v>
      </c>
      <c r="AV273" s="12" t="s">
        <v>147</v>
      </c>
      <c r="AW273" s="12" t="s">
        <v>3</v>
      </c>
      <c r="AX273" s="12" t="s">
        <v>87</v>
      </c>
      <c r="AY273" s="180" t="s">
        <v>140</v>
      </c>
    </row>
    <row r="274" spans="2:65" s="1" customFormat="1" ht="33" customHeight="1" x14ac:dyDescent="0.2">
      <c r="B274" s="147"/>
      <c r="C274" s="148" t="s">
        <v>619</v>
      </c>
      <c r="D274" s="148" t="s">
        <v>142</v>
      </c>
      <c r="E274" s="149" t="s">
        <v>620</v>
      </c>
      <c r="F274" s="150" t="s">
        <v>621</v>
      </c>
      <c r="G274" s="151" t="s">
        <v>145</v>
      </c>
      <c r="H274" s="152">
        <v>75</v>
      </c>
      <c r="I274" s="153"/>
      <c r="J274" s="153"/>
      <c r="K274" s="154">
        <f t="shared" ref="K274:K284" si="105">ROUND(P274*H274,2)</f>
        <v>0</v>
      </c>
      <c r="L274" s="155"/>
      <c r="M274" s="28"/>
      <c r="N274" s="156" t="s">
        <v>1</v>
      </c>
      <c r="O274" s="157" t="s">
        <v>43</v>
      </c>
      <c r="P274" s="158">
        <f t="shared" ref="P274:P284" si="106">I274+J274</f>
        <v>0</v>
      </c>
      <c r="Q274" s="158">
        <f t="shared" ref="Q274:Q284" si="107">ROUND(I274*H274,2)</f>
        <v>0</v>
      </c>
      <c r="R274" s="158">
        <f t="shared" ref="R274:R284" si="108">ROUND(J274*H274,2)</f>
        <v>0</v>
      </c>
      <c r="T274" s="159">
        <f t="shared" ref="T274:T284" si="109">S274*H274</f>
        <v>0</v>
      </c>
      <c r="U274" s="159">
        <v>8.9999999999999993E-3</v>
      </c>
      <c r="V274" s="159">
        <f t="shared" ref="V274:V284" si="110">U274*H274</f>
        <v>0.67499999999999993</v>
      </c>
      <c r="W274" s="159">
        <v>0</v>
      </c>
      <c r="X274" s="160">
        <f t="shared" ref="X274:X284" si="111">W274*H274</f>
        <v>0</v>
      </c>
      <c r="AR274" s="161" t="s">
        <v>212</v>
      </c>
      <c r="AT274" s="161" t="s">
        <v>142</v>
      </c>
      <c r="AU274" s="161" t="s">
        <v>147</v>
      </c>
      <c r="AY274" s="14" t="s">
        <v>140</v>
      </c>
      <c r="BE274" s="162">
        <f t="shared" ref="BE274:BE284" si="112">IF(O274="základní",K274,0)</f>
        <v>0</v>
      </c>
      <c r="BF274" s="162">
        <f t="shared" ref="BF274:BF284" si="113">IF(O274="snížená",K274,0)</f>
        <v>0</v>
      </c>
      <c r="BG274" s="162">
        <f t="shared" ref="BG274:BG284" si="114">IF(O274="zákl. přenesená",K274,0)</f>
        <v>0</v>
      </c>
      <c r="BH274" s="162">
        <f t="shared" ref="BH274:BH284" si="115">IF(O274="sníž. přenesená",K274,0)</f>
        <v>0</v>
      </c>
      <c r="BI274" s="162">
        <f t="shared" ref="BI274:BI284" si="116">IF(O274="nulová",K274,0)</f>
        <v>0</v>
      </c>
      <c r="BJ274" s="14" t="s">
        <v>147</v>
      </c>
      <c r="BK274" s="162">
        <f t="shared" ref="BK274:BK284" si="117">ROUND(P274*H274,2)</f>
        <v>0</v>
      </c>
      <c r="BL274" s="14" t="s">
        <v>212</v>
      </c>
      <c r="BM274" s="161" t="s">
        <v>622</v>
      </c>
    </row>
    <row r="275" spans="2:65" s="1" customFormat="1" ht="16.5" customHeight="1" x14ac:dyDescent="0.2">
      <c r="B275" s="147"/>
      <c r="C275" s="163" t="s">
        <v>623</v>
      </c>
      <c r="D275" s="163" t="s">
        <v>174</v>
      </c>
      <c r="E275" s="164" t="s">
        <v>624</v>
      </c>
      <c r="F275" s="165" t="s">
        <v>625</v>
      </c>
      <c r="G275" s="166" t="s">
        <v>145</v>
      </c>
      <c r="H275" s="167">
        <v>75</v>
      </c>
      <c r="I275" s="168"/>
      <c r="J275" s="169"/>
      <c r="K275" s="170">
        <f t="shared" si="105"/>
        <v>0</v>
      </c>
      <c r="L275" s="169"/>
      <c r="M275" s="171"/>
      <c r="N275" s="172" t="s">
        <v>1</v>
      </c>
      <c r="O275" s="157" t="s">
        <v>43</v>
      </c>
      <c r="P275" s="158">
        <f t="shared" si="106"/>
        <v>0</v>
      </c>
      <c r="Q275" s="158">
        <f t="shared" si="107"/>
        <v>0</v>
      </c>
      <c r="R275" s="158">
        <f t="shared" si="108"/>
        <v>0</v>
      </c>
      <c r="T275" s="159">
        <f t="shared" si="109"/>
        <v>0</v>
      </c>
      <c r="U275" s="159">
        <v>1.18E-2</v>
      </c>
      <c r="V275" s="159">
        <f t="shared" si="110"/>
        <v>0.88500000000000001</v>
      </c>
      <c r="W275" s="159">
        <v>0</v>
      </c>
      <c r="X275" s="160">
        <f t="shared" si="111"/>
        <v>0</v>
      </c>
      <c r="AR275" s="161" t="s">
        <v>277</v>
      </c>
      <c r="AT275" s="161" t="s">
        <v>174</v>
      </c>
      <c r="AU275" s="161" t="s">
        <v>147</v>
      </c>
      <c r="AY275" s="14" t="s">
        <v>140</v>
      </c>
      <c r="BE275" s="162">
        <f t="shared" si="112"/>
        <v>0</v>
      </c>
      <c r="BF275" s="162">
        <f t="shared" si="113"/>
        <v>0</v>
      </c>
      <c r="BG275" s="162">
        <f t="shared" si="114"/>
        <v>0</v>
      </c>
      <c r="BH275" s="162">
        <f t="shared" si="115"/>
        <v>0</v>
      </c>
      <c r="BI275" s="162">
        <f t="shared" si="116"/>
        <v>0</v>
      </c>
      <c r="BJ275" s="14" t="s">
        <v>147</v>
      </c>
      <c r="BK275" s="162">
        <f t="shared" si="117"/>
        <v>0</v>
      </c>
      <c r="BL275" s="14" t="s">
        <v>212</v>
      </c>
      <c r="BM275" s="161" t="s">
        <v>626</v>
      </c>
    </row>
    <row r="276" spans="2:65" s="1" customFormat="1" ht="21.75" customHeight="1" x14ac:dyDescent="0.2">
      <c r="B276" s="147"/>
      <c r="C276" s="148" t="s">
        <v>627</v>
      </c>
      <c r="D276" s="148" t="s">
        <v>142</v>
      </c>
      <c r="E276" s="149" t="s">
        <v>628</v>
      </c>
      <c r="F276" s="150" t="s">
        <v>629</v>
      </c>
      <c r="G276" s="151" t="s">
        <v>145</v>
      </c>
      <c r="H276" s="152">
        <v>15</v>
      </c>
      <c r="I276" s="153"/>
      <c r="J276" s="153"/>
      <c r="K276" s="154">
        <f t="shared" si="105"/>
        <v>0</v>
      </c>
      <c r="L276" s="155"/>
      <c r="M276" s="28"/>
      <c r="N276" s="156" t="s">
        <v>1</v>
      </c>
      <c r="O276" s="157" t="s">
        <v>43</v>
      </c>
      <c r="P276" s="158">
        <f t="shared" si="106"/>
        <v>0</v>
      </c>
      <c r="Q276" s="158">
        <f t="shared" si="107"/>
        <v>0</v>
      </c>
      <c r="R276" s="158">
        <f t="shared" si="108"/>
        <v>0</v>
      </c>
      <c r="T276" s="159">
        <f t="shared" si="109"/>
        <v>0</v>
      </c>
      <c r="U276" s="159">
        <v>0</v>
      </c>
      <c r="V276" s="159">
        <f t="shared" si="110"/>
        <v>0</v>
      </c>
      <c r="W276" s="159">
        <v>0</v>
      </c>
      <c r="X276" s="160">
        <f t="shared" si="111"/>
        <v>0</v>
      </c>
      <c r="AR276" s="161" t="s">
        <v>212</v>
      </c>
      <c r="AT276" s="161" t="s">
        <v>142</v>
      </c>
      <c r="AU276" s="161" t="s">
        <v>147</v>
      </c>
      <c r="AY276" s="14" t="s">
        <v>140</v>
      </c>
      <c r="BE276" s="162">
        <f t="shared" si="112"/>
        <v>0</v>
      </c>
      <c r="BF276" s="162">
        <f t="shared" si="113"/>
        <v>0</v>
      </c>
      <c r="BG276" s="162">
        <f t="shared" si="114"/>
        <v>0</v>
      </c>
      <c r="BH276" s="162">
        <f t="shared" si="115"/>
        <v>0</v>
      </c>
      <c r="BI276" s="162">
        <f t="shared" si="116"/>
        <v>0</v>
      </c>
      <c r="BJ276" s="14" t="s">
        <v>147</v>
      </c>
      <c r="BK276" s="162">
        <f t="shared" si="117"/>
        <v>0</v>
      </c>
      <c r="BL276" s="14" t="s">
        <v>212</v>
      </c>
      <c r="BM276" s="161" t="s">
        <v>630</v>
      </c>
    </row>
    <row r="277" spans="2:65" s="1" customFormat="1" ht="16.5" customHeight="1" x14ac:dyDescent="0.2">
      <c r="B277" s="147"/>
      <c r="C277" s="148" t="s">
        <v>631</v>
      </c>
      <c r="D277" s="148" t="s">
        <v>142</v>
      </c>
      <c r="E277" s="149" t="s">
        <v>632</v>
      </c>
      <c r="F277" s="150" t="s">
        <v>633</v>
      </c>
      <c r="G277" s="151" t="s">
        <v>184</v>
      </c>
      <c r="H277" s="152">
        <v>55</v>
      </c>
      <c r="I277" s="153"/>
      <c r="J277" s="153"/>
      <c r="K277" s="154">
        <f t="shared" si="105"/>
        <v>0</v>
      </c>
      <c r="L277" s="155"/>
      <c r="M277" s="28"/>
      <c r="N277" s="156" t="s">
        <v>1</v>
      </c>
      <c r="O277" s="157" t="s">
        <v>43</v>
      </c>
      <c r="P277" s="158">
        <f t="shared" si="106"/>
        <v>0</v>
      </c>
      <c r="Q277" s="158">
        <f t="shared" si="107"/>
        <v>0</v>
      </c>
      <c r="R277" s="158">
        <f t="shared" si="108"/>
        <v>0</v>
      </c>
      <c r="T277" s="159">
        <f t="shared" si="109"/>
        <v>0</v>
      </c>
      <c r="U277" s="159">
        <v>0</v>
      </c>
      <c r="V277" s="159">
        <f t="shared" si="110"/>
        <v>0</v>
      </c>
      <c r="W277" s="159">
        <v>1.9000000000000001E-4</v>
      </c>
      <c r="X277" s="160">
        <f t="shared" si="111"/>
        <v>1.0450000000000001E-2</v>
      </c>
      <c r="AR277" s="161" t="s">
        <v>212</v>
      </c>
      <c r="AT277" s="161" t="s">
        <v>142</v>
      </c>
      <c r="AU277" s="161" t="s">
        <v>147</v>
      </c>
      <c r="AY277" s="14" t="s">
        <v>140</v>
      </c>
      <c r="BE277" s="162">
        <f t="shared" si="112"/>
        <v>0</v>
      </c>
      <c r="BF277" s="162">
        <f t="shared" si="113"/>
        <v>0</v>
      </c>
      <c r="BG277" s="162">
        <f t="shared" si="114"/>
        <v>0</v>
      </c>
      <c r="BH277" s="162">
        <f t="shared" si="115"/>
        <v>0</v>
      </c>
      <c r="BI277" s="162">
        <f t="shared" si="116"/>
        <v>0</v>
      </c>
      <c r="BJ277" s="14" t="s">
        <v>147</v>
      </c>
      <c r="BK277" s="162">
        <f t="shared" si="117"/>
        <v>0</v>
      </c>
      <c r="BL277" s="14" t="s">
        <v>212</v>
      </c>
      <c r="BM277" s="161" t="s">
        <v>634</v>
      </c>
    </row>
    <row r="278" spans="2:65" s="1" customFormat="1" ht="16.5" customHeight="1" x14ac:dyDescent="0.2">
      <c r="B278" s="147"/>
      <c r="C278" s="148" t="s">
        <v>635</v>
      </c>
      <c r="D278" s="148" t="s">
        <v>142</v>
      </c>
      <c r="E278" s="149" t="s">
        <v>636</v>
      </c>
      <c r="F278" s="150" t="s">
        <v>637</v>
      </c>
      <c r="G278" s="151" t="s">
        <v>184</v>
      </c>
      <c r="H278" s="152">
        <v>68</v>
      </c>
      <c r="I278" s="153"/>
      <c r="J278" s="153"/>
      <c r="K278" s="154">
        <f t="shared" si="105"/>
        <v>0</v>
      </c>
      <c r="L278" s="155"/>
      <c r="M278" s="28"/>
      <c r="N278" s="156" t="s">
        <v>1</v>
      </c>
      <c r="O278" s="157" t="s">
        <v>43</v>
      </c>
      <c r="P278" s="158">
        <f t="shared" si="106"/>
        <v>0</v>
      </c>
      <c r="Q278" s="158">
        <f t="shared" si="107"/>
        <v>0</v>
      </c>
      <c r="R278" s="158">
        <f t="shared" si="108"/>
        <v>0</v>
      </c>
      <c r="T278" s="159">
        <f t="shared" si="109"/>
        <v>0</v>
      </c>
      <c r="U278" s="159">
        <v>3.0000000000000001E-5</v>
      </c>
      <c r="V278" s="159">
        <f t="shared" si="110"/>
        <v>2.0400000000000001E-3</v>
      </c>
      <c r="W278" s="159">
        <v>0</v>
      </c>
      <c r="X278" s="160">
        <f t="shared" si="111"/>
        <v>0</v>
      </c>
      <c r="AR278" s="161" t="s">
        <v>212</v>
      </c>
      <c r="AT278" s="161" t="s">
        <v>142</v>
      </c>
      <c r="AU278" s="161" t="s">
        <v>147</v>
      </c>
      <c r="AY278" s="14" t="s">
        <v>140</v>
      </c>
      <c r="BE278" s="162">
        <f t="shared" si="112"/>
        <v>0</v>
      </c>
      <c r="BF278" s="162">
        <f t="shared" si="113"/>
        <v>0</v>
      </c>
      <c r="BG278" s="162">
        <f t="shared" si="114"/>
        <v>0</v>
      </c>
      <c r="BH278" s="162">
        <f t="shared" si="115"/>
        <v>0</v>
      </c>
      <c r="BI278" s="162">
        <f t="shared" si="116"/>
        <v>0</v>
      </c>
      <c r="BJ278" s="14" t="s">
        <v>147</v>
      </c>
      <c r="BK278" s="162">
        <f t="shared" si="117"/>
        <v>0</v>
      </c>
      <c r="BL278" s="14" t="s">
        <v>212</v>
      </c>
      <c r="BM278" s="161" t="s">
        <v>638</v>
      </c>
    </row>
    <row r="279" spans="2:65" s="1" customFormat="1" ht="16.5" customHeight="1" x14ac:dyDescent="0.2">
      <c r="B279" s="147"/>
      <c r="C279" s="148" t="s">
        <v>639</v>
      </c>
      <c r="D279" s="148" t="s">
        <v>142</v>
      </c>
      <c r="E279" s="149" t="s">
        <v>640</v>
      </c>
      <c r="F279" s="150" t="s">
        <v>641</v>
      </c>
      <c r="G279" s="151" t="s">
        <v>184</v>
      </c>
      <c r="H279" s="152">
        <v>115</v>
      </c>
      <c r="I279" s="153"/>
      <c r="J279" s="153"/>
      <c r="K279" s="154">
        <f t="shared" si="105"/>
        <v>0</v>
      </c>
      <c r="L279" s="155"/>
      <c r="M279" s="28"/>
      <c r="N279" s="156" t="s">
        <v>1</v>
      </c>
      <c r="O279" s="157" t="s">
        <v>43</v>
      </c>
      <c r="P279" s="158">
        <f t="shared" si="106"/>
        <v>0</v>
      </c>
      <c r="Q279" s="158">
        <f t="shared" si="107"/>
        <v>0</v>
      </c>
      <c r="R279" s="158">
        <f t="shared" si="108"/>
        <v>0</v>
      </c>
      <c r="T279" s="159">
        <f t="shared" si="109"/>
        <v>0</v>
      </c>
      <c r="U279" s="159">
        <v>1.1E-4</v>
      </c>
      <c r="V279" s="159">
        <f t="shared" si="110"/>
        <v>1.265E-2</v>
      </c>
      <c r="W279" s="159">
        <v>0</v>
      </c>
      <c r="X279" s="160">
        <f t="shared" si="111"/>
        <v>0</v>
      </c>
      <c r="AR279" s="161" t="s">
        <v>212</v>
      </c>
      <c r="AT279" s="161" t="s">
        <v>142</v>
      </c>
      <c r="AU279" s="161" t="s">
        <v>147</v>
      </c>
      <c r="AY279" s="14" t="s">
        <v>140</v>
      </c>
      <c r="BE279" s="162">
        <f t="shared" si="112"/>
        <v>0</v>
      </c>
      <c r="BF279" s="162">
        <f t="shared" si="113"/>
        <v>0</v>
      </c>
      <c r="BG279" s="162">
        <f t="shared" si="114"/>
        <v>0</v>
      </c>
      <c r="BH279" s="162">
        <f t="shared" si="115"/>
        <v>0</v>
      </c>
      <c r="BI279" s="162">
        <f t="shared" si="116"/>
        <v>0</v>
      </c>
      <c r="BJ279" s="14" t="s">
        <v>147</v>
      </c>
      <c r="BK279" s="162">
        <f t="shared" si="117"/>
        <v>0</v>
      </c>
      <c r="BL279" s="14" t="s">
        <v>212</v>
      </c>
      <c r="BM279" s="161" t="s">
        <v>642</v>
      </c>
    </row>
    <row r="280" spans="2:65" s="1" customFormat="1" ht="16.5" customHeight="1" x14ac:dyDescent="0.2">
      <c r="B280" s="147"/>
      <c r="C280" s="148" t="s">
        <v>643</v>
      </c>
      <c r="D280" s="148" t="s">
        <v>142</v>
      </c>
      <c r="E280" s="149" t="s">
        <v>644</v>
      </c>
      <c r="F280" s="150" t="s">
        <v>645</v>
      </c>
      <c r="G280" s="151" t="s">
        <v>215</v>
      </c>
      <c r="H280" s="152">
        <v>15</v>
      </c>
      <c r="I280" s="153"/>
      <c r="J280" s="153"/>
      <c r="K280" s="154">
        <f t="shared" si="105"/>
        <v>0</v>
      </c>
      <c r="L280" s="155"/>
      <c r="M280" s="28"/>
      <c r="N280" s="156" t="s">
        <v>1</v>
      </c>
      <c r="O280" s="157" t="s">
        <v>43</v>
      </c>
      <c r="P280" s="158">
        <f t="shared" si="106"/>
        <v>0</v>
      </c>
      <c r="Q280" s="158">
        <f t="shared" si="107"/>
        <v>0</v>
      </c>
      <c r="R280" s="158">
        <f t="shared" si="108"/>
        <v>0</v>
      </c>
      <c r="T280" s="159">
        <f t="shared" si="109"/>
        <v>0</v>
      </c>
      <c r="U280" s="159">
        <v>0</v>
      </c>
      <c r="V280" s="159">
        <f t="shared" si="110"/>
        <v>0</v>
      </c>
      <c r="W280" s="159">
        <v>0</v>
      </c>
      <c r="X280" s="160">
        <f t="shared" si="111"/>
        <v>0</v>
      </c>
      <c r="AR280" s="161" t="s">
        <v>212</v>
      </c>
      <c r="AT280" s="161" t="s">
        <v>142</v>
      </c>
      <c r="AU280" s="161" t="s">
        <v>147</v>
      </c>
      <c r="AY280" s="14" t="s">
        <v>140</v>
      </c>
      <c r="BE280" s="162">
        <f t="shared" si="112"/>
        <v>0</v>
      </c>
      <c r="BF280" s="162">
        <f t="shared" si="113"/>
        <v>0</v>
      </c>
      <c r="BG280" s="162">
        <f t="shared" si="114"/>
        <v>0</v>
      </c>
      <c r="BH280" s="162">
        <f t="shared" si="115"/>
        <v>0</v>
      </c>
      <c r="BI280" s="162">
        <f t="shared" si="116"/>
        <v>0</v>
      </c>
      <c r="BJ280" s="14" t="s">
        <v>147</v>
      </c>
      <c r="BK280" s="162">
        <f t="shared" si="117"/>
        <v>0</v>
      </c>
      <c r="BL280" s="14" t="s">
        <v>212</v>
      </c>
      <c r="BM280" s="161" t="s">
        <v>646</v>
      </c>
    </row>
    <row r="281" spans="2:65" s="1" customFormat="1" ht="16.5" customHeight="1" x14ac:dyDescent="0.2">
      <c r="B281" s="147"/>
      <c r="C281" s="148" t="s">
        <v>647</v>
      </c>
      <c r="D281" s="148" t="s">
        <v>142</v>
      </c>
      <c r="E281" s="149" t="s">
        <v>648</v>
      </c>
      <c r="F281" s="150" t="s">
        <v>649</v>
      </c>
      <c r="G281" s="151" t="s">
        <v>215</v>
      </c>
      <c r="H281" s="152">
        <v>8</v>
      </c>
      <c r="I281" s="153"/>
      <c r="J281" s="153"/>
      <c r="K281" s="154">
        <f t="shared" si="105"/>
        <v>0</v>
      </c>
      <c r="L281" s="155"/>
      <c r="M281" s="28"/>
      <c r="N281" s="156" t="s">
        <v>1</v>
      </c>
      <c r="O281" s="157" t="s">
        <v>43</v>
      </c>
      <c r="P281" s="158">
        <f t="shared" si="106"/>
        <v>0</v>
      </c>
      <c r="Q281" s="158">
        <f t="shared" si="107"/>
        <v>0</v>
      </c>
      <c r="R281" s="158">
        <f t="shared" si="108"/>
        <v>0</v>
      </c>
      <c r="T281" s="159">
        <f t="shared" si="109"/>
        <v>0</v>
      </c>
      <c r="U281" s="159">
        <v>0</v>
      </c>
      <c r="V281" s="159">
        <f t="shared" si="110"/>
        <v>0</v>
      </c>
      <c r="W281" s="159">
        <v>0</v>
      </c>
      <c r="X281" s="160">
        <f t="shared" si="111"/>
        <v>0</v>
      </c>
      <c r="AR281" s="161" t="s">
        <v>212</v>
      </c>
      <c r="AT281" s="161" t="s">
        <v>142</v>
      </c>
      <c r="AU281" s="161" t="s">
        <v>147</v>
      </c>
      <c r="AY281" s="14" t="s">
        <v>140</v>
      </c>
      <c r="BE281" s="162">
        <f t="shared" si="112"/>
        <v>0</v>
      </c>
      <c r="BF281" s="162">
        <f t="shared" si="113"/>
        <v>0</v>
      </c>
      <c r="BG281" s="162">
        <f t="shared" si="114"/>
        <v>0</v>
      </c>
      <c r="BH281" s="162">
        <f t="shared" si="115"/>
        <v>0</v>
      </c>
      <c r="BI281" s="162">
        <f t="shared" si="116"/>
        <v>0</v>
      </c>
      <c r="BJ281" s="14" t="s">
        <v>147</v>
      </c>
      <c r="BK281" s="162">
        <f t="shared" si="117"/>
        <v>0</v>
      </c>
      <c r="BL281" s="14" t="s">
        <v>212</v>
      </c>
      <c r="BM281" s="161" t="s">
        <v>650</v>
      </c>
    </row>
    <row r="282" spans="2:65" s="1" customFormat="1" ht="21.75" customHeight="1" x14ac:dyDescent="0.2">
      <c r="B282" s="147"/>
      <c r="C282" s="148" t="s">
        <v>651</v>
      </c>
      <c r="D282" s="148" t="s">
        <v>142</v>
      </c>
      <c r="E282" s="149" t="s">
        <v>652</v>
      </c>
      <c r="F282" s="150" t="s">
        <v>653</v>
      </c>
      <c r="G282" s="151" t="s">
        <v>145</v>
      </c>
      <c r="H282" s="152">
        <v>452</v>
      </c>
      <c r="I282" s="153"/>
      <c r="J282" s="153"/>
      <c r="K282" s="154">
        <f t="shared" si="105"/>
        <v>0</v>
      </c>
      <c r="L282" s="155"/>
      <c r="M282" s="28"/>
      <c r="N282" s="156" t="s">
        <v>1</v>
      </c>
      <c r="O282" s="157" t="s">
        <v>43</v>
      </c>
      <c r="P282" s="158">
        <f t="shared" si="106"/>
        <v>0</v>
      </c>
      <c r="Q282" s="158">
        <f t="shared" si="107"/>
        <v>0</v>
      </c>
      <c r="R282" s="158">
        <f t="shared" si="108"/>
        <v>0</v>
      </c>
      <c r="T282" s="159">
        <f t="shared" si="109"/>
        <v>0</v>
      </c>
      <c r="U282" s="159">
        <v>5.0000000000000002E-5</v>
      </c>
      <c r="V282" s="159">
        <f t="shared" si="110"/>
        <v>2.2600000000000002E-2</v>
      </c>
      <c r="W282" s="159">
        <v>0</v>
      </c>
      <c r="X282" s="160">
        <f t="shared" si="111"/>
        <v>0</v>
      </c>
      <c r="AR282" s="161" t="s">
        <v>212</v>
      </c>
      <c r="AT282" s="161" t="s">
        <v>142</v>
      </c>
      <c r="AU282" s="161" t="s">
        <v>147</v>
      </c>
      <c r="AY282" s="14" t="s">
        <v>140</v>
      </c>
      <c r="BE282" s="162">
        <f t="shared" si="112"/>
        <v>0</v>
      </c>
      <c r="BF282" s="162">
        <f t="shared" si="113"/>
        <v>0</v>
      </c>
      <c r="BG282" s="162">
        <f t="shared" si="114"/>
        <v>0</v>
      </c>
      <c r="BH282" s="162">
        <f t="shared" si="115"/>
        <v>0</v>
      </c>
      <c r="BI282" s="162">
        <f t="shared" si="116"/>
        <v>0</v>
      </c>
      <c r="BJ282" s="14" t="s">
        <v>147</v>
      </c>
      <c r="BK282" s="162">
        <f t="shared" si="117"/>
        <v>0</v>
      </c>
      <c r="BL282" s="14" t="s">
        <v>212</v>
      </c>
      <c r="BM282" s="161" t="s">
        <v>654</v>
      </c>
    </row>
    <row r="283" spans="2:65" s="1" customFormat="1" ht="21.75" customHeight="1" x14ac:dyDescent="0.2">
      <c r="B283" s="147"/>
      <c r="C283" s="148" t="s">
        <v>655</v>
      </c>
      <c r="D283" s="148" t="s">
        <v>142</v>
      </c>
      <c r="E283" s="149" t="s">
        <v>656</v>
      </c>
      <c r="F283" s="150" t="s">
        <v>657</v>
      </c>
      <c r="G283" s="151" t="s">
        <v>184</v>
      </c>
      <c r="H283" s="152">
        <v>25</v>
      </c>
      <c r="I283" s="153"/>
      <c r="J283" s="153"/>
      <c r="K283" s="154">
        <f t="shared" si="105"/>
        <v>0</v>
      </c>
      <c r="L283" s="155"/>
      <c r="M283" s="28"/>
      <c r="N283" s="156" t="s">
        <v>1</v>
      </c>
      <c r="O283" s="157" t="s">
        <v>43</v>
      </c>
      <c r="P283" s="158">
        <f t="shared" si="106"/>
        <v>0</v>
      </c>
      <c r="Q283" s="158">
        <f t="shared" si="107"/>
        <v>0</v>
      </c>
      <c r="R283" s="158">
        <f t="shared" si="108"/>
        <v>0</v>
      </c>
      <c r="T283" s="159">
        <f t="shared" si="109"/>
        <v>0</v>
      </c>
      <c r="U283" s="159">
        <v>9.5E-4</v>
      </c>
      <c r="V283" s="159">
        <f t="shared" si="110"/>
        <v>2.375E-2</v>
      </c>
      <c r="W283" s="159">
        <v>0</v>
      </c>
      <c r="X283" s="160">
        <f t="shared" si="111"/>
        <v>0</v>
      </c>
      <c r="AR283" s="161" t="s">
        <v>212</v>
      </c>
      <c r="AT283" s="161" t="s">
        <v>142</v>
      </c>
      <c r="AU283" s="161" t="s">
        <v>147</v>
      </c>
      <c r="AY283" s="14" t="s">
        <v>140</v>
      </c>
      <c r="BE283" s="162">
        <f t="shared" si="112"/>
        <v>0</v>
      </c>
      <c r="BF283" s="162">
        <f t="shared" si="113"/>
        <v>0</v>
      </c>
      <c r="BG283" s="162">
        <f t="shared" si="114"/>
        <v>0</v>
      </c>
      <c r="BH283" s="162">
        <f t="shared" si="115"/>
        <v>0</v>
      </c>
      <c r="BI283" s="162">
        <f t="shared" si="116"/>
        <v>0</v>
      </c>
      <c r="BJ283" s="14" t="s">
        <v>147</v>
      </c>
      <c r="BK283" s="162">
        <f t="shared" si="117"/>
        <v>0</v>
      </c>
      <c r="BL283" s="14" t="s">
        <v>212</v>
      </c>
      <c r="BM283" s="161" t="s">
        <v>658</v>
      </c>
    </row>
    <row r="284" spans="2:65" s="1" customFormat="1" ht="21.75" customHeight="1" x14ac:dyDescent="0.2">
      <c r="B284" s="147"/>
      <c r="C284" s="148" t="s">
        <v>659</v>
      </c>
      <c r="D284" s="148" t="s">
        <v>142</v>
      </c>
      <c r="E284" s="149" t="s">
        <v>660</v>
      </c>
      <c r="F284" s="150" t="s">
        <v>661</v>
      </c>
      <c r="G284" s="151" t="s">
        <v>416</v>
      </c>
      <c r="H284" s="152"/>
      <c r="I284" s="153"/>
      <c r="J284" s="153"/>
      <c r="K284" s="154">
        <f t="shared" si="105"/>
        <v>0</v>
      </c>
      <c r="L284" s="155"/>
      <c r="M284" s="28"/>
      <c r="N284" s="156" t="s">
        <v>1</v>
      </c>
      <c r="O284" s="157" t="s">
        <v>43</v>
      </c>
      <c r="P284" s="158">
        <f t="shared" si="106"/>
        <v>0</v>
      </c>
      <c r="Q284" s="158">
        <f t="shared" si="107"/>
        <v>0</v>
      </c>
      <c r="R284" s="158">
        <f t="shared" si="108"/>
        <v>0</v>
      </c>
      <c r="T284" s="159">
        <f t="shared" si="109"/>
        <v>0</v>
      </c>
      <c r="U284" s="159">
        <v>0</v>
      </c>
      <c r="V284" s="159">
        <f t="shared" si="110"/>
        <v>0</v>
      </c>
      <c r="W284" s="159">
        <v>0</v>
      </c>
      <c r="X284" s="160">
        <f t="shared" si="111"/>
        <v>0</v>
      </c>
      <c r="AR284" s="161" t="s">
        <v>212</v>
      </c>
      <c r="AT284" s="161" t="s">
        <v>142</v>
      </c>
      <c r="AU284" s="161" t="s">
        <v>147</v>
      </c>
      <c r="AY284" s="14" t="s">
        <v>140</v>
      </c>
      <c r="BE284" s="162">
        <f t="shared" si="112"/>
        <v>0</v>
      </c>
      <c r="BF284" s="162">
        <f t="shared" si="113"/>
        <v>0</v>
      </c>
      <c r="BG284" s="162">
        <f t="shared" si="114"/>
        <v>0</v>
      </c>
      <c r="BH284" s="162">
        <f t="shared" si="115"/>
        <v>0</v>
      </c>
      <c r="BI284" s="162">
        <f t="shared" si="116"/>
        <v>0</v>
      </c>
      <c r="BJ284" s="14" t="s">
        <v>147</v>
      </c>
      <c r="BK284" s="162">
        <f t="shared" si="117"/>
        <v>0</v>
      </c>
      <c r="BL284" s="14" t="s">
        <v>212</v>
      </c>
      <c r="BM284" s="161" t="s">
        <v>662</v>
      </c>
    </row>
    <row r="285" spans="2:65" s="11" customFormat="1" ht="22.9" customHeight="1" x14ac:dyDescent="0.2">
      <c r="B285" s="134"/>
      <c r="D285" s="135" t="s">
        <v>78</v>
      </c>
      <c r="E285" s="145" t="s">
        <v>663</v>
      </c>
      <c r="F285" s="145" t="s">
        <v>664</v>
      </c>
      <c r="I285" s="137"/>
      <c r="J285" s="137"/>
      <c r="K285" s="146">
        <f>BK285</f>
        <v>0</v>
      </c>
      <c r="M285" s="134"/>
      <c r="N285" s="139"/>
      <c r="Q285" s="140">
        <f>SUM(Q286:Q293)</f>
        <v>0</v>
      </c>
      <c r="R285" s="140">
        <f>SUM(R286:R293)</f>
        <v>0</v>
      </c>
      <c r="T285" s="141">
        <f>SUM(T286:T293)</f>
        <v>0</v>
      </c>
      <c r="V285" s="141">
        <f>SUM(V286:V293)</f>
        <v>4.0680000000000001E-2</v>
      </c>
      <c r="X285" s="142">
        <f>SUM(X286:X293)</f>
        <v>0</v>
      </c>
      <c r="AR285" s="135" t="s">
        <v>147</v>
      </c>
      <c r="AT285" s="143" t="s">
        <v>78</v>
      </c>
      <c r="AU285" s="143" t="s">
        <v>87</v>
      </c>
      <c r="AY285" s="135" t="s">
        <v>140</v>
      </c>
      <c r="BK285" s="144">
        <f>SUM(BK286:BK293)</f>
        <v>0</v>
      </c>
    </row>
    <row r="286" spans="2:65" s="1" customFormat="1" ht="21.75" customHeight="1" x14ac:dyDescent="0.2">
      <c r="B286" s="147"/>
      <c r="C286" s="148" t="s">
        <v>665</v>
      </c>
      <c r="D286" s="148" t="s">
        <v>142</v>
      </c>
      <c r="E286" s="149" t="s">
        <v>666</v>
      </c>
      <c r="F286" s="150" t="s">
        <v>667</v>
      </c>
      <c r="G286" s="151" t="s">
        <v>145</v>
      </c>
      <c r="H286" s="152">
        <v>96</v>
      </c>
      <c r="I286" s="153"/>
      <c r="J286" s="153"/>
      <c r="K286" s="154">
        <f>ROUND(P286*H286,2)</f>
        <v>0</v>
      </c>
      <c r="L286" s="155"/>
      <c r="M286" s="28"/>
      <c r="N286" s="156" t="s">
        <v>1</v>
      </c>
      <c r="O286" s="157" t="s">
        <v>43</v>
      </c>
      <c r="P286" s="158">
        <f>I286+J286</f>
        <v>0</v>
      </c>
      <c r="Q286" s="158">
        <f>ROUND(I286*H286,2)</f>
        <v>0</v>
      </c>
      <c r="R286" s="158">
        <f>ROUND(J286*H286,2)</f>
        <v>0</v>
      </c>
      <c r="T286" s="159">
        <f>S286*H286</f>
        <v>0</v>
      </c>
      <c r="U286" s="159">
        <v>0</v>
      </c>
      <c r="V286" s="159">
        <f>U286*H286</f>
        <v>0</v>
      </c>
      <c r="W286" s="159">
        <v>0</v>
      </c>
      <c r="X286" s="160">
        <f>W286*H286</f>
        <v>0</v>
      </c>
      <c r="AR286" s="161" t="s">
        <v>212</v>
      </c>
      <c r="AT286" s="161" t="s">
        <v>142</v>
      </c>
      <c r="AU286" s="161" t="s">
        <v>147</v>
      </c>
      <c r="AY286" s="14" t="s">
        <v>140</v>
      </c>
      <c r="BE286" s="162">
        <f>IF(O286="základní",K286,0)</f>
        <v>0</v>
      </c>
      <c r="BF286" s="162">
        <f>IF(O286="snížená",K286,0)</f>
        <v>0</v>
      </c>
      <c r="BG286" s="162">
        <f>IF(O286="zákl. přenesená",K286,0)</f>
        <v>0</v>
      </c>
      <c r="BH286" s="162">
        <f>IF(O286="sníž. přenesená",K286,0)</f>
        <v>0</v>
      </c>
      <c r="BI286" s="162">
        <f>IF(O286="nulová",K286,0)</f>
        <v>0</v>
      </c>
      <c r="BJ286" s="14" t="s">
        <v>147</v>
      </c>
      <c r="BK286" s="162">
        <f>ROUND(P286*H286,2)</f>
        <v>0</v>
      </c>
      <c r="BL286" s="14" t="s">
        <v>212</v>
      </c>
      <c r="BM286" s="161" t="s">
        <v>668</v>
      </c>
    </row>
    <row r="287" spans="2:65" s="1" customFormat="1" ht="16.5" customHeight="1" x14ac:dyDescent="0.2">
      <c r="B287" s="147"/>
      <c r="C287" s="163" t="s">
        <v>669</v>
      </c>
      <c r="D287" s="163" t="s">
        <v>174</v>
      </c>
      <c r="E287" s="164" t="s">
        <v>670</v>
      </c>
      <c r="F287" s="165" t="s">
        <v>671</v>
      </c>
      <c r="G287" s="166" t="s">
        <v>145</v>
      </c>
      <c r="H287" s="167">
        <v>100.8</v>
      </c>
      <c r="I287" s="168"/>
      <c r="J287" s="169"/>
      <c r="K287" s="170">
        <f>ROUND(P287*H287,2)</f>
        <v>0</v>
      </c>
      <c r="L287" s="169"/>
      <c r="M287" s="171"/>
      <c r="N287" s="172" t="s">
        <v>1</v>
      </c>
      <c r="O287" s="157" t="s">
        <v>43</v>
      </c>
      <c r="P287" s="158">
        <f>I287+J287</f>
        <v>0</v>
      </c>
      <c r="Q287" s="158">
        <f>ROUND(I287*H287,2)</f>
        <v>0</v>
      </c>
      <c r="R287" s="158">
        <f>ROUND(J287*H287,2)</f>
        <v>0</v>
      </c>
      <c r="T287" s="159">
        <f>S287*H287</f>
        <v>0</v>
      </c>
      <c r="U287" s="159">
        <v>0</v>
      </c>
      <c r="V287" s="159">
        <f>U287*H287</f>
        <v>0</v>
      </c>
      <c r="W287" s="159">
        <v>0</v>
      </c>
      <c r="X287" s="160">
        <f>W287*H287</f>
        <v>0</v>
      </c>
      <c r="AR287" s="161" t="s">
        <v>277</v>
      </c>
      <c r="AT287" s="161" t="s">
        <v>174</v>
      </c>
      <c r="AU287" s="161" t="s">
        <v>147</v>
      </c>
      <c r="AY287" s="14" t="s">
        <v>140</v>
      </c>
      <c r="BE287" s="162">
        <f>IF(O287="základní",K287,0)</f>
        <v>0</v>
      </c>
      <c r="BF287" s="162">
        <f>IF(O287="snížená",K287,0)</f>
        <v>0</v>
      </c>
      <c r="BG287" s="162">
        <f>IF(O287="zákl. přenesená",K287,0)</f>
        <v>0</v>
      </c>
      <c r="BH287" s="162">
        <f>IF(O287="sníž. přenesená",K287,0)</f>
        <v>0</v>
      </c>
      <c r="BI287" s="162">
        <f>IF(O287="nulová",K287,0)</f>
        <v>0</v>
      </c>
      <c r="BJ287" s="14" t="s">
        <v>147</v>
      </c>
      <c r="BK287" s="162">
        <f>ROUND(P287*H287,2)</f>
        <v>0</v>
      </c>
      <c r="BL287" s="14" t="s">
        <v>212</v>
      </c>
      <c r="BM287" s="161" t="s">
        <v>672</v>
      </c>
    </row>
    <row r="288" spans="2:65" s="12" customFormat="1" x14ac:dyDescent="0.2">
      <c r="B288" s="173"/>
      <c r="D288" s="174" t="s">
        <v>178</v>
      </c>
      <c r="F288" s="175" t="s">
        <v>673</v>
      </c>
      <c r="H288" s="176">
        <v>100.8</v>
      </c>
      <c r="I288" s="177"/>
      <c r="J288" s="177"/>
      <c r="M288" s="173"/>
      <c r="N288" s="178"/>
      <c r="X288" s="179"/>
      <c r="AT288" s="180" t="s">
        <v>178</v>
      </c>
      <c r="AU288" s="180" t="s">
        <v>147</v>
      </c>
      <c r="AV288" s="12" t="s">
        <v>147</v>
      </c>
      <c r="AW288" s="12" t="s">
        <v>3</v>
      </c>
      <c r="AX288" s="12" t="s">
        <v>87</v>
      </c>
      <c r="AY288" s="180" t="s">
        <v>140</v>
      </c>
    </row>
    <row r="289" spans="2:65" s="1" customFormat="1" ht="16.5" customHeight="1" x14ac:dyDescent="0.2">
      <c r="B289" s="147"/>
      <c r="C289" s="148" t="s">
        <v>674</v>
      </c>
      <c r="D289" s="148" t="s">
        <v>142</v>
      </c>
      <c r="E289" s="149" t="s">
        <v>675</v>
      </c>
      <c r="F289" s="150" t="s">
        <v>676</v>
      </c>
      <c r="G289" s="151" t="s">
        <v>145</v>
      </c>
      <c r="H289" s="152">
        <v>78</v>
      </c>
      <c r="I289" s="153"/>
      <c r="J289" s="153"/>
      <c r="K289" s="154">
        <f>ROUND(P289*H289,2)</f>
        <v>0</v>
      </c>
      <c r="L289" s="155"/>
      <c r="M289" s="28"/>
      <c r="N289" s="156" t="s">
        <v>1</v>
      </c>
      <c r="O289" s="157" t="s">
        <v>43</v>
      </c>
      <c r="P289" s="158">
        <f>I289+J289</f>
        <v>0</v>
      </c>
      <c r="Q289" s="158">
        <f>ROUND(I289*H289,2)</f>
        <v>0</v>
      </c>
      <c r="R289" s="158">
        <f>ROUND(J289*H289,2)</f>
        <v>0</v>
      </c>
      <c r="T289" s="159">
        <f>S289*H289</f>
        <v>0</v>
      </c>
      <c r="U289" s="159">
        <v>6.9999999999999994E-5</v>
      </c>
      <c r="V289" s="159">
        <f>U289*H289</f>
        <v>5.4599999999999996E-3</v>
      </c>
      <c r="W289" s="159">
        <v>0</v>
      </c>
      <c r="X289" s="160">
        <f>W289*H289</f>
        <v>0</v>
      </c>
      <c r="AR289" s="161" t="s">
        <v>212</v>
      </c>
      <c r="AT289" s="161" t="s">
        <v>142</v>
      </c>
      <c r="AU289" s="161" t="s">
        <v>147</v>
      </c>
      <c r="AY289" s="14" t="s">
        <v>140</v>
      </c>
      <c r="BE289" s="162">
        <f>IF(O289="základní",K289,0)</f>
        <v>0</v>
      </c>
      <c r="BF289" s="162">
        <f>IF(O289="snížená",K289,0)</f>
        <v>0</v>
      </c>
      <c r="BG289" s="162">
        <f>IF(O289="zákl. přenesená",K289,0)</f>
        <v>0</v>
      </c>
      <c r="BH289" s="162">
        <f>IF(O289="sníž. přenesená",K289,0)</f>
        <v>0</v>
      </c>
      <c r="BI289" s="162">
        <f>IF(O289="nulová",K289,0)</f>
        <v>0</v>
      </c>
      <c r="BJ289" s="14" t="s">
        <v>147</v>
      </c>
      <c r="BK289" s="162">
        <f>ROUND(P289*H289,2)</f>
        <v>0</v>
      </c>
      <c r="BL289" s="14" t="s">
        <v>212</v>
      </c>
      <c r="BM289" s="161" t="s">
        <v>677</v>
      </c>
    </row>
    <row r="290" spans="2:65" s="1" customFormat="1" ht="21.75" customHeight="1" x14ac:dyDescent="0.2">
      <c r="B290" s="147"/>
      <c r="C290" s="148" t="s">
        <v>678</v>
      </c>
      <c r="D290" s="148" t="s">
        <v>142</v>
      </c>
      <c r="E290" s="149" t="s">
        <v>679</v>
      </c>
      <c r="F290" s="150" t="s">
        <v>680</v>
      </c>
      <c r="G290" s="151" t="s">
        <v>145</v>
      </c>
      <c r="H290" s="152">
        <v>96</v>
      </c>
      <c r="I290" s="153"/>
      <c r="J290" s="153"/>
      <c r="K290" s="154">
        <f>ROUND(P290*H290,2)</f>
        <v>0</v>
      </c>
      <c r="L290" s="155"/>
      <c r="M290" s="28"/>
      <c r="N290" s="156" t="s">
        <v>1</v>
      </c>
      <c r="O290" s="157" t="s">
        <v>43</v>
      </c>
      <c r="P290" s="158">
        <f>I290+J290</f>
        <v>0</v>
      </c>
      <c r="Q290" s="158">
        <f>ROUND(I290*H290,2)</f>
        <v>0</v>
      </c>
      <c r="R290" s="158">
        <f>ROUND(J290*H290,2)</f>
        <v>0</v>
      </c>
      <c r="T290" s="159">
        <f>S290*H290</f>
        <v>0</v>
      </c>
      <c r="U290" s="159">
        <v>0</v>
      </c>
      <c r="V290" s="159">
        <f>U290*H290</f>
        <v>0</v>
      </c>
      <c r="W290" s="159">
        <v>0</v>
      </c>
      <c r="X290" s="160">
        <f>W290*H290</f>
        <v>0</v>
      </c>
      <c r="AR290" s="161" t="s">
        <v>212</v>
      </c>
      <c r="AT290" s="161" t="s">
        <v>142</v>
      </c>
      <c r="AU290" s="161" t="s">
        <v>147</v>
      </c>
      <c r="AY290" s="14" t="s">
        <v>140</v>
      </c>
      <c r="BE290" s="162">
        <f>IF(O290="základní",K290,0)</f>
        <v>0</v>
      </c>
      <c r="BF290" s="162">
        <f>IF(O290="snížená",K290,0)</f>
        <v>0</v>
      </c>
      <c r="BG290" s="162">
        <f>IF(O290="zákl. přenesená",K290,0)</f>
        <v>0</v>
      </c>
      <c r="BH290" s="162">
        <f>IF(O290="sníž. přenesená",K290,0)</f>
        <v>0</v>
      </c>
      <c r="BI290" s="162">
        <f>IF(O290="nulová",K290,0)</f>
        <v>0</v>
      </c>
      <c r="BJ290" s="14" t="s">
        <v>147</v>
      </c>
      <c r="BK290" s="162">
        <f>ROUND(P290*H290,2)</f>
        <v>0</v>
      </c>
      <c r="BL290" s="14" t="s">
        <v>212</v>
      </c>
      <c r="BM290" s="161" t="s">
        <v>681</v>
      </c>
    </row>
    <row r="291" spans="2:65" s="1" customFormat="1" ht="21.75" customHeight="1" x14ac:dyDescent="0.2">
      <c r="B291" s="147"/>
      <c r="C291" s="148" t="s">
        <v>682</v>
      </c>
      <c r="D291" s="148" t="s">
        <v>142</v>
      </c>
      <c r="E291" s="149" t="s">
        <v>683</v>
      </c>
      <c r="F291" s="150" t="s">
        <v>684</v>
      </c>
      <c r="G291" s="151" t="s">
        <v>145</v>
      </c>
      <c r="H291" s="152">
        <v>96</v>
      </c>
      <c r="I291" s="153"/>
      <c r="J291" s="153"/>
      <c r="K291" s="154">
        <f>ROUND(P291*H291,2)</f>
        <v>0</v>
      </c>
      <c r="L291" s="155"/>
      <c r="M291" s="28"/>
      <c r="N291" s="156" t="s">
        <v>1</v>
      </c>
      <c r="O291" s="157" t="s">
        <v>43</v>
      </c>
      <c r="P291" s="158">
        <f>I291+J291</f>
        <v>0</v>
      </c>
      <c r="Q291" s="158">
        <f>ROUND(I291*H291,2)</f>
        <v>0</v>
      </c>
      <c r="R291" s="158">
        <f>ROUND(J291*H291,2)</f>
        <v>0</v>
      </c>
      <c r="T291" s="159">
        <f>S291*H291</f>
        <v>0</v>
      </c>
      <c r="U291" s="159">
        <v>1.3999999999999999E-4</v>
      </c>
      <c r="V291" s="159">
        <f>U291*H291</f>
        <v>1.3439999999999999E-2</v>
      </c>
      <c r="W291" s="159">
        <v>0</v>
      </c>
      <c r="X291" s="160">
        <f>W291*H291</f>
        <v>0</v>
      </c>
      <c r="AR291" s="161" t="s">
        <v>212</v>
      </c>
      <c r="AT291" s="161" t="s">
        <v>142</v>
      </c>
      <c r="AU291" s="161" t="s">
        <v>147</v>
      </c>
      <c r="AY291" s="14" t="s">
        <v>140</v>
      </c>
      <c r="BE291" s="162">
        <f>IF(O291="základní",K291,0)</f>
        <v>0</v>
      </c>
      <c r="BF291" s="162">
        <f>IF(O291="snížená",K291,0)</f>
        <v>0</v>
      </c>
      <c r="BG291" s="162">
        <f>IF(O291="zákl. přenesená",K291,0)</f>
        <v>0</v>
      </c>
      <c r="BH291" s="162">
        <f>IF(O291="sníž. přenesená",K291,0)</f>
        <v>0</v>
      </c>
      <c r="BI291" s="162">
        <f>IF(O291="nulová",K291,0)</f>
        <v>0</v>
      </c>
      <c r="BJ291" s="14" t="s">
        <v>147</v>
      </c>
      <c r="BK291" s="162">
        <f>ROUND(P291*H291,2)</f>
        <v>0</v>
      </c>
      <c r="BL291" s="14" t="s">
        <v>212</v>
      </c>
      <c r="BM291" s="161" t="s">
        <v>685</v>
      </c>
    </row>
    <row r="292" spans="2:65" s="1" customFormat="1" ht="21.75" customHeight="1" x14ac:dyDescent="0.2">
      <c r="B292" s="147"/>
      <c r="C292" s="148" t="s">
        <v>686</v>
      </c>
      <c r="D292" s="148" t="s">
        <v>142</v>
      </c>
      <c r="E292" s="149" t="s">
        <v>687</v>
      </c>
      <c r="F292" s="150" t="s">
        <v>688</v>
      </c>
      <c r="G292" s="151" t="s">
        <v>145</v>
      </c>
      <c r="H292" s="152">
        <v>168</v>
      </c>
      <c r="I292" s="153"/>
      <c r="J292" s="153"/>
      <c r="K292" s="154">
        <f>ROUND(P292*H292,2)</f>
        <v>0</v>
      </c>
      <c r="L292" s="155"/>
      <c r="M292" s="28"/>
      <c r="N292" s="156" t="s">
        <v>1</v>
      </c>
      <c r="O292" s="157" t="s">
        <v>43</v>
      </c>
      <c r="P292" s="158">
        <f>I292+J292</f>
        <v>0</v>
      </c>
      <c r="Q292" s="158">
        <f>ROUND(I292*H292,2)</f>
        <v>0</v>
      </c>
      <c r="R292" s="158">
        <f>ROUND(J292*H292,2)</f>
        <v>0</v>
      </c>
      <c r="T292" s="159">
        <f>S292*H292</f>
        <v>0</v>
      </c>
      <c r="U292" s="159">
        <v>1.2E-4</v>
      </c>
      <c r="V292" s="159">
        <f>U292*H292</f>
        <v>2.0160000000000001E-2</v>
      </c>
      <c r="W292" s="159">
        <v>0</v>
      </c>
      <c r="X292" s="160">
        <f>W292*H292</f>
        <v>0</v>
      </c>
      <c r="AR292" s="161" t="s">
        <v>212</v>
      </c>
      <c r="AT292" s="161" t="s">
        <v>142</v>
      </c>
      <c r="AU292" s="161" t="s">
        <v>147</v>
      </c>
      <c r="AY292" s="14" t="s">
        <v>140</v>
      </c>
      <c r="BE292" s="162">
        <f>IF(O292="základní",K292,0)</f>
        <v>0</v>
      </c>
      <c r="BF292" s="162">
        <f>IF(O292="snížená",K292,0)</f>
        <v>0</v>
      </c>
      <c r="BG292" s="162">
        <f>IF(O292="zákl. přenesená",K292,0)</f>
        <v>0</v>
      </c>
      <c r="BH292" s="162">
        <f>IF(O292="sníž. přenesená",K292,0)</f>
        <v>0</v>
      </c>
      <c r="BI292" s="162">
        <f>IF(O292="nulová",K292,0)</f>
        <v>0</v>
      </c>
      <c r="BJ292" s="14" t="s">
        <v>147</v>
      </c>
      <c r="BK292" s="162">
        <f>ROUND(P292*H292,2)</f>
        <v>0</v>
      </c>
      <c r="BL292" s="14" t="s">
        <v>212</v>
      </c>
      <c r="BM292" s="161" t="s">
        <v>689</v>
      </c>
    </row>
    <row r="293" spans="2:65" s="1" customFormat="1" ht="21.75" customHeight="1" x14ac:dyDescent="0.2">
      <c r="B293" s="147"/>
      <c r="C293" s="148" t="s">
        <v>690</v>
      </c>
      <c r="D293" s="148" t="s">
        <v>142</v>
      </c>
      <c r="E293" s="149" t="s">
        <v>691</v>
      </c>
      <c r="F293" s="150" t="s">
        <v>692</v>
      </c>
      <c r="G293" s="151" t="s">
        <v>145</v>
      </c>
      <c r="H293" s="152">
        <v>54</v>
      </c>
      <c r="I293" s="153"/>
      <c r="J293" s="153"/>
      <c r="K293" s="154">
        <f>ROUND(P293*H293,2)</f>
        <v>0</v>
      </c>
      <c r="L293" s="155"/>
      <c r="M293" s="28"/>
      <c r="N293" s="156" t="s">
        <v>1</v>
      </c>
      <c r="O293" s="157" t="s">
        <v>43</v>
      </c>
      <c r="P293" s="158">
        <f>I293+J293</f>
        <v>0</v>
      </c>
      <c r="Q293" s="158">
        <f>ROUND(I293*H293,2)</f>
        <v>0</v>
      </c>
      <c r="R293" s="158">
        <f>ROUND(J293*H293,2)</f>
        <v>0</v>
      </c>
      <c r="T293" s="159">
        <f>S293*H293</f>
        <v>0</v>
      </c>
      <c r="U293" s="159">
        <v>3.0000000000000001E-5</v>
      </c>
      <c r="V293" s="159">
        <f>U293*H293</f>
        <v>1.6200000000000001E-3</v>
      </c>
      <c r="W293" s="159">
        <v>0</v>
      </c>
      <c r="X293" s="160">
        <f>W293*H293</f>
        <v>0</v>
      </c>
      <c r="AR293" s="161" t="s">
        <v>212</v>
      </c>
      <c r="AT293" s="161" t="s">
        <v>142</v>
      </c>
      <c r="AU293" s="161" t="s">
        <v>147</v>
      </c>
      <c r="AY293" s="14" t="s">
        <v>140</v>
      </c>
      <c r="BE293" s="162">
        <f>IF(O293="základní",K293,0)</f>
        <v>0</v>
      </c>
      <c r="BF293" s="162">
        <f>IF(O293="snížená",K293,0)</f>
        <v>0</v>
      </c>
      <c r="BG293" s="162">
        <f>IF(O293="zákl. přenesená",K293,0)</f>
        <v>0</v>
      </c>
      <c r="BH293" s="162">
        <f>IF(O293="sníž. přenesená",K293,0)</f>
        <v>0</v>
      </c>
      <c r="BI293" s="162">
        <f>IF(O293="nulová",K293,0)</f>
        <v>0</v>
      </c>
      <c r="BJ293" s="14" t="s">
        <v>147</v>
      </c>
      <c r="BK293" s="162">
        <f>ROUND(P293*H293,2)</f>
        <v>0</v>
      </c>
      <c r="BL293" s="14" t="s">
        <v>212</v>
      </c>
      <c r="BM293" s="161" t="s">
        <v>693</v>
      </c>
    </row>
    <row r="294" spans="2:65" s="11" customFormat="1" ht="22.9" customHeight="1" x14ac:dyDescent="0.2">
      <c r="B294" s="134"/>
      <c r="D294" s="135" t="s">
        <v>78</v>
      </c>
      <c r="E294" s="145" t="s">
        <v>694</v>
      </c>
      <c r="F294" s="145" t="s">
        <v>695</v>
      </c>
      <c r="I294" s="137"/>
      <c r="J294" s="137"/>
      <c r="K294" s="146">
        <f>BK294</f>
        <v>0</v>
      </c>
      <c r="M294" s="134"/>
      <c r="N294" s="139"/>
      <c r="Q294" s="140">
        <f>SUM(Q295:Q307)</f>
        <v>0</v>
      </c>
      <c r="R294" s="140">
        <f>SUM(R295:R307)</f>
        <v>0</v>
      </c>
      <c r="T294" s="141">
        <f>SUM(T295:T307)</f>
        <v>0</v>
      </c>
      <c r="V294" s="141">
        <f>SUM(V295:V307)</f>
        <v>1.4351300000000002</v>
      </c>
      <c r="X294" s="142">
        <f>SUM(X295:X307)</f>
        <v>0.24676000000000001</v>
      </c>
      <c r="AR294" s="135" t="s">
        <v>147</v>
      </c>
      <c r="AT294" s="143" t="s">
        <v>78</v>
      </c>
      <c r="AU294" s="143" t="s">
        <v>87</v>
      </c>
      <c r="AY294" s="135" t="s">
        <v>140</v>
      </c>
      <c r="BK294" s="144">
        <f>SUM(BK295:BK307)</f>
        <v>0</v>
      </c>
    </row>
    <row r="295" spans="2:65" s="1" customFormat="1" ht="16.5" customHeight="1" x14ac:dyDescent="0.2">
      <c r="B295" s="147"/>
      <c r="C295" s="148" t="s">
        <v>696</v>
      </c>
      <c r="D295" s="148" t="s">
        <v>142</v>
      </c>
      <c r="E295" s="149" t="s">
        <v>697</v>
      </c>
      <c r="F295" s="150" t="s">
        <v>698</v>
      </c>
      <c r="G295" s="151" t="s">
        <v>145</v>
      </c>
      <c r="H295" s="152">
        <v>796</v>
      </c>
      <c r="I295" s="153"/>
      <c r="J295" s="153"/>
      <c r="K295" s="154">
        <f t="shared" ref="K295:K300" si="118">ROUND(P295*H295,2)</f>
        <v>0</v>
      </c>
      <c r="L295" s="155"/>
      <c r="M295" s="28"/>
      <c r="N295" s="156" t="s">
        <v>1</v>
      </c>
      <c r="O295" s="157" t="s">
        <v>43</v>
      </c>
      <c r="P295" s="158">
        <f t="shared" ref="P295:P300" si="119">I295+J295</f>
        <v>0</v>
      </c>
      <c r="Q295" s="158">
        <f t="shared" ref="Q295:Q300" si="120">ROUND(I295*H295,2)</f>
        <v>0</v>
      </c>
      <c r="R295" s="158">
        <f t="shared" ref="R295:R300" si="121">ROUND(J295*H295,2)</f>
        <v>0</v>
      </c>
      <c r="T295" s="159">
        <f t="shared" ref="T295:T300" si="122">S295*H295</f>
        <v>0</v>
      </c>
      <c r="U295" s="159">
        <v>1E-3</v>
      </c>
      <c r="V295" s="159">
        <f t="shared" ref="V295:V300" si="123">U295*H295</f>
        <v>0.79600000000000004</v>
      </c>
      <c r="W295" s="159">
        <v>3.1E-4</v>
      </c>
      <c r="X295" s="160">
        <f t="shared" ref="X295:X300" si="124">W295*H295</f>
        <v>0.24676000000000001</v>
      </c>
      <c r="AR295" s="161" t="s">
        <v>212</v>
      </c>
      <c r="AT295" s="161" t="s">
        <v>142</v>
      </c>
      <c r="AU295" s="161" t="s">
        <v>147</v>
      </c>
      <c r="AY295" s="14" t="s">
        <v>140</v>
      </c>
      <c r="BE295" s="162">
        <f t="shared" ref="BE295:BE300" si="125">IF(O295="základní",K295,0)</f>
        <v>0</v>
      </c>
      <c r="BF295" s="162">
        <f t="shared" ref="BF295:BF300" si="126">IF(O295="snížená",K295,0)</f>
        <v>0</v>
      </c>
      <c r="BG295" s="162">
        <f t="shared" ref="BG295:BG300" si="127">IF(O295="zákl. přenesená",K295,0)</f>
        <v>0</v>
      </c>
      <c r="BH295" s="162">
        <f t="shared" ref="BH295:BH300" si="128">IF(O295="sníž. přenesená",K295,0)</f>
        <v>0</v>
      </c>
      <c r="BI295" s="162">
        <f t="shared" ref="BI295:BI300" si="129">IF(O295="nulová",K295,0)</f>
        <v>0</v>
      </c>
      <c r="BJ295" s="14" t="s">
        <v>147</v>
      </c>
      <c r="BK295" s="162">
        <f t="shared" ref="BK295:BK300" si="130">ROUND(P295*H295,2)</f>
        <v>0</v>
      </c>
      <c r="BL295" s="14" t="s">
        <v>212</v>
      </c>
      <c r="BM295" s="161" t="s">
        <v>699</v>
      </c>
    </row>
    <row r="296" spans="2:65" s="1" customFormat="1" ht="21.75" customHeight="1" x14ac:dyDescent="0.2">
      <c r="B296" s="147"/>
      <c r="C296" s="148" t="s">
        <v>700</v>
      </c>
      <c r="D296" s="148" t="s">
        <v>142</v>
      </c>
      <c r="E296" s="149" t="s">
        <v>701</v>
      </c>
      <c r="F296" s="150" t="s">
        <v>702</v>
      </c>
      <c r="G296" s="151" t="s">
        <v>145</v>
      </c>
      <c r="H296" s="152">
        <v>796</v>
      </c>
      <c r="I296" s="153"/>
      <c r="J296" s="153"/>
      <c r="K296" s="154">
        <f t="shared" si="118"/>
        <v>0</v>
      </c>
      <c r="L296" s="155"/>
      <c r="M296" s="28"/>
      <c r="N296" s="156" t="s">
        <v>1</v>
      </c>
      <c r="O296" s="157" t="s">
        <v>43</v>
      </c>
      <c r="P296" s="158">
        <f t="shared" si="119"/>
        <v>0</v>
      </c>
      <c r="Q296" s="158">
        <f t="shared" si="120"/>
        <v>0</v>
      </c>
      <c r="R296" s="158">
        <f t="shared" si="121"/>
        <v>0</v>
      </c>
      <c r="T296" s="159">
        <f t="shared" si="122"/>
        <v>0</v>
      </c>
      <c r="U296" s="159">
        <v>2.5000000000000001E-4</v>
      </c>
      <c r="V296" s="159">
        <f t="shared" si="123"/>
        <v>0.19900000000000001</v>
      </c>
      <c r="W296" s="159">
        <v>0</v>
      </c>
      <c r="X296" s="160">
        <f t="shared" si="124"/>
        <v>0</v>
      </c>
      <c r="AR296" s="161" t="s">
        <v>212</v>
      </c>
      <c r="AT296" s="161" t="s">
        <v>142</v>
      </c>
      <c r="AU296" s="161" t="s">
        <v>147</v>
      </c>
      <c r="AY296" s="14" t="s">
        <v>140</v>
      </c>
      <c r="BE296" s="162">
        <f t="shared" si="125"/>
        <v>0</v>
      </c>
      <c r="BF296" s="162">
        <f t="shared" si="126"/>
        <v>0</v>
      </c>
      <c r="BG296" s="162">
        <f t="shared" si="127"/>
        <v>0</v>
      </c>
      <c r="BH296" s="162">
        <f t="shared" si="128"/>
        <v>0</v>
      </c>
      <c r="BI296" s="162">
        <f t="shared" si="129"/>
        <v>0</v>
      </c>
      <c r="BJ296" s="14" t="s">
        <v>147</v>
      </c>
      <c r="BK296" s="162">
        <f t="shared" si="130"/>
        <v>0</v>
      </c>
      <c r="BL296" s="14" t="s">
        <v>212</v>
      </c>
      <c r="BM296" s="161" t="s">
        <v>703</v>
      </c>
    </row>
    <row r="297" spans="2:65" s="1" customFormat="1" ht="21.75" customHeight="1" x14ac:dyDescent="0.2">
      <c r="B297" s="147"/>
      <c r="C297" s="148" t="s">
        <v>704</v>
      </c>
      <c r="D297" s="148" t="s">
        <v>142</v>
      </c>
      <c r="E297" s="149" t="s">
        <v>705</v>
      </c>
      <c r="F297" s="150" t="s">
        <v>706</v>
      </c>
      <c r="G297" s="151" t="s">
        <v>184</v>
      </c>
      <c r="H297" s="152">
        <v>415</v>
      </c>
      <c r="I297" s="153"/>
      <c r="J297" s="153"/>
      <c r="K297" s="154">
        <f t="shared" si="118"/>
        <v>0</v>
      </c>
      <c r="L297" s="155"/>
      <c r="M297" s="28"/>
      <c r="N297" s="156" t="s">
        <v>1</v>
      </c>
      <c r="O297" s="157" t="s">
        <v>43</v>
      </c>
      <c r="P297" s="158">
        <f t="shared" si="119"/>
        <v>0</v>
      </c>
      <c r="Q297" s="158">
        <f t="shared" si="120"/>
        <v>0</v>
      </c>
      <c r="R297" s="158">
        <f t="shared" si="121"/>
        <v>0</v>
      </c>
      <c r="T297" s="159">
        <f t="shared" si="122"/>
        <v>0</v>
      </c>
      <c r="U297" s="159">
        <v>1.0000000000000001E-5</v>
      </c>
      <c r="V297" s="159">
        <f t="shared" si="123"/>
        <v>4.15E-3</v>
      </c>
      <c r="W297" s="159">
        <v>0</v>
      </c>
      <c r="X297" s="160">
        <f t="shared" si="124"/>
        <v>0</v>
      </c>
      <c r="AR297" s="161" t="s">
        <v>212</v>
      </c>
      <c r="AT297" s="161" t="s">
        <v>142</v>
      </c>
      <c r="AU297" s="161" t="s">
        <v>147</v>
      </c>
      <c r="AY297" s="14" t="s">
        <v>140</v>
      </c>
      <c r="BE297" s="162">
        <f t="shared" si="125"/>
        <v>0</v>
      </c>
      <c r="BF297" s="162">
        <f t="shared" si="126"/>
        <v>0</v>
      </c>
      <c r="BG297" s="162">
        <f t="shared" si="127"/>
        <v>0</v>
      </c>
      <c r="BH297" s="162">
        <f t="shared" si="128"/>
        <v>0</v>
      </c>
      <c r="BI297" s="162">
        <f t="shared" si="129"/>
        <v>0</v>
      </c>
      <c r="BJ297" s="14" t="s">
        <v>147</v>
      </c>
      <c r="BK297" s="162">
        <f t="shared" si="130"/>
        <v>0</v>
      </c>
      <c r="BL297" s="14" t="s">
        <v>212</v>
      </c>
      <c r="BM297" s="161" t="s">
        <v>707</v>
      </c>
    </row>
    <row r="298" spans="2:65" s="1" customFormat="1" ht="21.75" customHeight="1" x14ac:dyDescent="0.2">
      <c r="B298" s="147"/>
      <c r="C298" s="148" t="s">
        <v>708</v>
      </c>
      <c r="D298" s="148" t="s">
        <v>142</v>
      </c>
      <c r="E298" s="149" t="s">
        <v>709</v>
      </c>
      <c r="F298" s="150" t="s">
        <v>710</v>
      </c>
      <c r="G298" s="151" t="s">
        <v>184</v>
      </c>
      <c r="H298" s="152">
        <v>210</v>
      </c>
      <c r="I298" s="153"/>
      <c r="J298" s="153"/>
      <c r="K298" s="154">
        <f t="shared" si="118"/>
        <v>0</v>
      </c>
      <c r="L298" s="155"/>
      <c r="M298" s="28"/>
      <c r="N298" s="156" t="s">
        <v>1</v>
      </c>
      <c r="O298" s="157" t="s">
        <v>43</v>
      </c>
      <c r="P298" s="158">
        <f t="shared" si="119"/>
        <v>0</v>
      </c>
      <c r="Q298" s="158">
        <f t="shared" si="120"/>
        <v>0</v>
      </c>
      <c r="R298" s="158">
        <f t="shared" si="121"/>
        <v>0</v>
      </c>
      <c r="T298" s="159">
        <f t="shared" si="122"/>
        <v>0</v>
      </c>
      <c r="U298" s="159">
        <v>4.0000000000000003E-5</v>
      </c>
      <c r="V298" s="159">
        <f t="shared" si="123"/>
        <v>8.4000000000000012E-3</v>
      </c>
      <c r="W298" s="159">
        <v>0</v>
      </c>
      <c r="X298" s="160">
        <f t="shared" si="124"/>
        <v>0</v>
      </c>
      <c r="AR298" s="161" t="s">
        <v>212</v>
      </c>
      <c r="AT298" s="161" t="s">
        <v>142</v>
      </c>
      <c r="AU298" s="161" t="s">
        <v>147</v>
      </c>
      <c r="AY298" s="14" t="s">
        <v>140</v>
      </c>
      <c r="BE298" s="162">
        <f t="shared" si="125"/>
        <v>0</v>
      </c>
      <c r="BF298" s="162">
        <f t="shared" si="126"/>
        <v>0</v>
      </c>
      <c r="BG298" s="162">
        <f t="shared" si="127"/>
        <v>0</v>
      </c>
      <c r="BH298" s="162">
        <f t="shared" si="128"/>
        <v>0</v>
      </c>
      <c r="BI298" s="162">
        <f t="shared" si="129"/>
        <v>0</v>
      </c>
      <c r="BJ298" s="14" t="s">
        <v>147</v>
      </c>
      <c r="BK298" s="162">
        <f t="shared" si="130"/>
        <v>0</v>
      </c>
      <c r="BL298" s="14" t="s">
        <v>212</v>
      </c>
      <c r="BM298" s="161" t="s">
        <v>711</v>
      </c>
    </row>
    <row r="299" spans="2:65" s="1" customFormat="1" ht="21.75" customHeight="1" x14ac:dyDescent="0.2">
      <c r="B299" s="147"/>
      <c r="C299" s="148" t="s">
        <v>712</v>
      </c>
      <c r="D299" s="148" t="s">
        <v>142</v>
      </c>
      <c r="E299" s="149" t="s">
        <v>713</v>
      </c>
      <c r="F299" s="150" t="s">
        <v>714</v>
      </c>
      <c r="G299" s="151" t="s">
        <v>184</v>
      </c>
      <c r="H299" s="152">
        <v>250</v>
      </c>
      <c r="I299" s="153"/>
      <c r="J299" s="153"/>
      <c r="K299" s="154">
        <f t="shared" si="118"/>
        <v>0</v>
      </c>
      <c r="L299" s="155"/>
      <c r="M299" s="28"/>
      <c r="N299" s="156" t="s">
        <v>1</v>
      </c>
      <c r="O299" s="157" t="s">
        <v>43</v>
      </c>
      <c r="P299" s="158">
        <f t="shared" si="119"/>
        <v>0</v>
      </c>
      <c r="Q299" s="158">
        <f t="shared" si="120"/>
        <v>0</v>
      </c>
      <c r="R299" s="158">
        <f t="shared" si="121"/>
        <v>0</v>
      </c>
      <c r="T299" s="159">
        <f t="shared" si="122"/>
        <v>0</v>
      </c>
      <c r="U299" s="159">
        <v>0</v>
      </c>
      <c r="V299" s="159">
        <f t="shared" si="123"/>
        <v>0</v>
      </c>
      <c r="W299" s="159">
        <v>0</v>
      </c>
      <c r="X299" s="160">
        <f t="shared" si="124"/>
        <v>0</v>
      </c>
      <c r="AR299" s="161" t="s">
        <v>212</v>
      </c>
      <c r="AT299" s="161" t="s">
        <v>142</v>
      </c>
      <c r="AU299" s="161" t="s">
        <v>147</v>
      </c>
      <c r="AY299" s="14" t="s">
        <v>140</v>
      </c>
      <c r="BE299" s="162">
        <f t="shared" si="125"/>
        <v>0</v>
      </c>
      <c r="BF299" s="162">
        <f t="shared" si="126"/>
        <v>0</v>
      </c>
      <c r="BG299" s="162">
        <f t="shared" si="127"/>
        <v>0</v>
      </c>
      <c r="BH299" s="162">
        <f t="shared" si="128"/>
        <v>0</v>
      </c>
      <c r="BI299" s="162">
        <f t="shared" si="129"/>
        <v>0</v>
      </c>
      <c r="BJ299" s="14" t="s">
        <v>147</v>
      </c>
      <c r="BK299" s="162">
        <f t="shared" si="130"/>
        <v>0</v>
      </c>
      <c r="BL299" s="14" t="s">
        <v>212</v>
      </c>
      <c r="BM299" s="161" t="s">
        <v>715</v>
      </c>
    </row>
    <row r="300" spans="2:65" s="1" customFormat="1" ht="21.75" customHeight="1" x14ac:dyDescent="0.2">
      <c r="B300" s="147"/>
      <c r="C300" s="163" t="s">
        <v>716</v>
      </c>
      <c r="D300" s="163" t="s">
        <v>174</v>
      </c>
      <c r="E300" s="164" t="s">
        <v>717</v>
      </c>
      <c r="F300" s="165" t="s">
        <v>718</v>
      </c>
      <c r="G300" s="166" t="s">
        <v>184</v>
      </c>
      <c r="H300" s="167">
        <v>262.5</v>
      </c>
      <c r="I300" s="168"/>
      <c r="J300" s="169"/>
      <c r="K300" s="170">
        <f t="shared" si="118"/>
        <v>0</v>
      </c>
      <c r="L300" s="169"/>
      <c r="M300" s="171"/>
      <c r="N300" s="172" t="s">
        <v>1</v>
      </c>
      <c r="O300" s="157" t="s">
        <v>43</v>
      </c>
      <c r="P300" s="158">
        <f t="shared" si="119"/>
        <v>0</v>
      </c>
      <c r="Q300" s="158">
        <f t="shared" si="120"/>
        <v>0</v>
      </c>
      <c r="R300" s="158">
        <f t="shared" si="121"/>
        <v>0</v>
      </c>
      <c r="T300" s="159">
        <f t="shared" si="122"/>
        <v>0</v>
      </c>
      <c r="U300" s="159">
        <v>0</v>
      </c>
      <c r="V300" s="159">
        <f t="shared" si="123"/>
        <v>0</v>
      </c>
      <c r="W300" s="159">
        <v>0</v>
      </c>
      <c r="X300" s="160">
        <f t="shared" si="124"/>
        <v>0</v>
      </c>
      <c r="AR300" s="161" t="s">
        <v>277</v>
      </c>
      <c r="AT300" s="161" t="s">
        <v>174</v>
      </c>
      <c r="AU300" s="161" t="s">
        <v>147</v>
      </c>
      <c r="AY300" s="14" t="s">
        <v>140</v>
      </c>
      <c r="BE300" s="162">
        <f t="shared" si="125"/>
        <v>0</v>
      </c>
      <c r="BF300" s="162">
        <f t="shared" si="126"/>
        <v>0</v>
      </c>
      <c r="BG300" s="162">
        <f t="shared" si="127"/>
        <v>0</v>
      </c>
      <c r="BH300" s="162">
        <f t="shared" si="128"/>
        <v>0</v>
      </c>
      <c r="BI300" s="162">
        <f t="shared" si="129"/>
        <v>0</v>
      </c>
      <c r="BJ300" s="14" t="s">
        <v>147</v>
      </c>
      <c r="BK300" s="162">
        <f t="shared" si="130"/>
        <v>0</v>
      </c>
      <c r="BL300" s="14" t="s">
        <v>212</v>
      </c>
      <c r="BM300" s="161" t="s">
        <v>719</v>
      </c>
    </row>
    <row r="301" spans="2:65" s="12" customFormat="1" x14ac:dyDescent="0.2">
      <c r="B301" s="173"/>
      <c r="D301" s="174" t="s">
        <v>178</v>
      </c>
      <c r="F301" s="175" t="s">
        <v>720</v>
      </c>
      <c r="H301" s="176">
        <v>262.5</v>
      </c>
      <c r="I301" s="177"/>
      <c r="J301" s="177"/>
      <c r="M301" s="173"/>
      <c r="N301" s="178"/>
      <c r="X301" s="179"/>
      <c r="AT301" s="180" t="s">
        <v>178</v>
      </c>
      <c r="AU301" s="180" t="s">
        <v>147</v>
      </c>
      <c r="AV301" s="12" t="s">
        <v>147</v>
      </c>
      <c r="AW301" s="12" t="s">
        <v>3</v>
      </c>
      <c r="AX301" s="12" t="s">
        <v>87</v>
      </c>
      <c r="AY301" s="180" t="s">
        <v>140</v>
      </c>
    </row>
    <row r="302" spans="2:65" s="1" customFormat="1" ht="16.5" customHeight="1" x14ac:dyDescent="0.2">
      <c r="B302" s="147"/>
      <c r="C302" s="148" t="s">
        <v>721</v>
      </c>
      <c r="D302" s="148" t="s">
        <v>142</v>
      </c>
      <c r="E302" s="149" t="s">
        <v>722</v>
      </c>
      <c r="F302" s="150" t="s">
        <v>723</v>
      </c>
      <c r="G302" s="151" t="s">
        <v>145</v>
      </c>
      <c r="H302" s="152">
        <v>125</v>
      </c>
      <c r="I302" s="153"/>
      <c r="J302" s="153"/>
      <c r="K302" s="154">
        <f>ROUND(P302*H302,2)</f>
        <v>0</v>
      </c>
      <c r="L302" s="155"/>
      <c r="M302" s="28"/>
      <c r="N302" s="156" t="s">
        <v>1</v>
      </c>
      <c r="O302" s="157" t="s">
        <v>43</v>
      </c>
      <c r="P302" s="158">
        <f>I302+J302</f>
        <v>0</v>
      </c>
      <c r="Q302" s="158">
        <f>ROUND(I302*H302,2)</f>
        <v>0</v>
      </c>
      <c r="R302" s="158">
        <f>ROUND(J302*H302,2)</f>
        <v>0</v>
      </c>
      <c r="T302" s="159">
        <f>S302*H302</f>
        <v>0</v>
      </c>
      <c r="U302" s="159">
        <v>0</v>
      </c>
      <c r="V302" s="159">
        <f>U302*H302</f>
        <v>0</v>
      </c>
      <c r="W302" s="159">
        <v>0</v>
      </c>
      <c r="X302" s="160">
        <f>W302*H302</f>
        <v>0</v>
      </c>
      <c r="AR302" s="161" t="s">
        <v>212</v>
      </c>
      <c r="AT302" s="161" t="s">
        <v>142</v>
      </c>
      <c r="AU302" s="161" t="s">
        <v>147</v>
      </c>
      <c r="AY302" s="14" t="s">
        <v>140</v>
      </c>
      <c r="BE302" s="162">
        <f>IF(O302="základní",K302,0)</f>
        <v>0</v>
      </c>
      <c r="BF302" s="162">
        <f>IF(O302="snížená",K302,0)</f>
        <v>0</v>
      </c>
      <c r="BG302" s="162">
        <f>IF(O302="zákl. přenesená",K302,0)</f>
        <v>0</v>
      </c>
      <c r="BH302" s="162">
        <f>IF(O302="sníž. přenesená",K302,0)</f>
        <v>0</v>
      </c>
      <c r="BI302" s="162">
        <f>IF(O302="nulová",K302,0)</f>
        <v>0</v>
      </c>
      <c r="BJ302" s="14" t="s">
        <v>147</v>
      </c>
      <c r="BK302" s="162">
        <f>ROUND(P302*H302,2)</f>
        <v>0</v>
      </c>
      <c r="BL302" s="14" t="s">
        <v>212</v>
      </c>
      <c r="BM302" s="161" t="s">
        <v>724</v>
      </c>
    </row>
    <row r="303" spans="2:65" s="1" customFormat="1" ht="16.5" customHeight="1" x14ac:dyDescent="0.2">
      <c r="B303" s="147"/>
      <c r="C303" s="163" t="s">
        <v>725</v>
      </c>
      <c r="D303" s="163" t="s">
        <v>174</v>
      </c>
      <c r="E303" s="164" t="s">
        <v>726</v>
      </c>
      <c r="F303" s="165" t="s">
        <v>727</v>
      </c>
      <c r="G303" s="166" t="s">
        <v>145</v>
      </c>
      <c r="H303" s="167">
        <v>131.25</v>
      </c>
      <c r="I303" s="168"/>
      <c r="J303" s="169"/>
      <c r="K303" s="170">
        <f>ROUND(P303*H303,2)</f>
        <v>0</v>
      </c>
      <c r="L303" s="169"/>
      <c r="M303" s="171"/>
      <c r="N303" s="172" t="s">
        <v>1</v>
      </c>
      <c r="O303" s="157" t="s">
        <v>43</v>
      </c>
      <c r="P303" s="158">
        <f>I303+J303</f>
        <v>0</v>
      </c>
      <c r="Q303" s="158">
        <f>ROUND(I303*H303,2)</f>
        <v>0</v>
      </c>
      <c r="R303" s="158">
        <f>ROUND(J303*H303,2)</f>
        <v>0</v>
      </c>
      <c r="T303" s="159">
        <f>S303*H303</f>
        <v>0</v>
      </c>
      <c r="U303" s="159">
        <v>0</v>
      </c>
      <c r="V303" s="159">
        <f>U303*H303</f>
        <v>0</v>
      </c>
      <c r="W303" s="159">
        <v>0</v>
      </c>
      <c r="X303" s="160">
        <f>W303*H303</f>
        <v>0</v>
      </c>
      <c r="AR303" s="161" t="s">
        <v>277</v>
      </c>
      <c r="AT303" s="161" t="s">
        <v>174</v>
      </c>
      <c r="AU303" s="161" t="s">
        <v>147</v>
      </c>
      <c r="AY303" s="14" t="s">
        <v>140</v>
      </c>
      <c r="BE303" s="162">
        <f>IF(O303="základní",K303,0)</f>
        <v>0</v>
      </c>
      <c r="BF303" s="162">
        <f>IF(O303="snížená",K303,0)</f>
        <v>0</v>
      </c>
      <c r="BG303" s="162">
        <f>IF(O303="zákl. přenesená",K303,0)</f>
        <v>0</v>
      </c>
      <c r="BH303" s="162">
        <f>IF(O303="sníž. přenesená",K303,0)</f>
        <v>0</v>
      </c>
      <c r="BI303" s="162">
        <f>IF(O303="nulová",K303,0)</f>
        <v>0</v>
      </c>
      <c r="BJ303" s="14" t="s">
        <v>147</v>
      </c>
      <c r="BK303" s="162">
        <f>ROUND(P303*H303,2)</f>
        <v>0</v>
      </c>
      <c r="BL303" s="14" t="s">
        <v>212</v>
      </c>
      <c r="BM303" s="161" t="s">
        <v>728</v>
      </c>
    </row>
    <row r="304" spans="2:65" s="12" customFormat="1" x14ac:dyDescent="0.2">
      <c r="B304" s="173"/>
      <c r="D304" s="174" t="s">
        <v>178</v>
      </c>
      <c r="F304" s="175" t="s">
        <v>729</v>
      </c>
      <c r="H304" s="176">
        <v>131.25</v>
      </c>
      <c r="I304" s="177"/>
      <c r="J304" s="177"/>
      <c r="M304" s="173"/>
      <c r="N304" s="178"/>
      <c r="X304" s="179"/>
      <c r="AT304" s="180" t="s">
        <v>178</v>
      </c>
      <c r="AU304" s="180" t="s">
        <v>147</v>
      </c>
      <c r="AV304" s="12" t="s">
        <v>147</v>
      </c>
      <c r="AW304" s="12" t="s">
        <v>3</v>
      </c>
      <c r="AX304" s="12" t="s">
        <v>87</v>
      </c>
      <c r="AY304" s="180" t="s">
        <v>140</v>
      </c>
    </row>
    <row r="305" spans="2:65" s="1" customFormat="1" ht="21.75" customHeight="1" x14ac:dyDescent="0.2">
      <c r="B305" s="147"/>
      <c r="C305" s="148" t="s">
        <v>730</v>
      </c>
      <c r="D305" s="148" t="s">
        <v>142</v>
      </c>
      <c r="E305" s="149" t="s">
        <v>731</v>
      </c>
      <c r="F305" s="150" t="s">
        <v>732</v>
      </c>
      <c r="G305" s="151" t="s">
        <v>145</v>
      </c>
      <c r="H305" s="152">
        <v>796</v>
      </c>
      <c r="I305" s="153"/>
      <c r="J305" s="153"/>
      <c r="K305" s="154">
        <f>ROUND(P305*H305,2)</f>
        <v>0</v>
      </c>
      <c r="L305" s="155"/>
      <c r="M305" s="28"/>
      <c r="N305" s="156" t="s">
        <v>1</v>
      </c>
      <c r="O305" s="157" t="s">
        <v>43</v>
      </c>
      <c r="P305" s="158">
        <f>I305+J305</f>
        <v>0</v>
      </c>
      <c r="Q305" s="158">
        <f>ROUND(I305*H305,2)</f>
        <v>0</v>
      </c>
      <c r="R305" s="158">
        <f>ROUND(J305*H305,2)</f>
        <v>0</v>
      </c>
      <c r="T305" s="159">
        <f>S305*H305</f>
        <v>0</v>
      </c>
      <c r="U305" s="159">
        <v>2.0000000000000001E-4</v>
      </c>
      <c r="V305" s="159">
        <f>U305*H305</f>
        <v>0.15920000000000001</v>
      </c>
      <c r="W305" s="159">
        <v>0</v>
      </c>
      <c r="X305" s="160">
        <f>W305*H305</f>
        <v>0</v>
      </c>
      <c r="AR305" s="161" t="s">
        <v>212</v>
      </c>
      <c r="AT305" s="161" t="s">
        <v>142</v>
      </c>
      <c r="AU305" s="161" t="s">
        <v>147</v>
      </c>
      <c r="AY305" s="14" t="s">
        <v>140</v>
      </c>
      <c r="BE305" s="162">
        <f>IF(O305="základní",K305,0)</f>
        <v>0</v>
      </c>
      <c r="BF305" s="162">
        <f>IF(O305="snížená",K305,0)</f>
        <v>0</v>
      </c>
      <c r="BG305" s="162">
        <f>IF(O305="zákl. přenesená",K305,0)</f>
        <v>0</v>
      </c>
      <c r="BH305" s="162">
        <f>IF(O305="sníž. přenesená",K305,0)</f>
        <v>0</v>
      </c>
      <c r="BI305" s="162">
        <f>IF(O305="nulová",K305,0)</f>
        <v>0</v>
      </c>
      <c r="BJ305" s="14" t="s">
        <v>147</v>
      </c>
      <c r="BK305" s="162">
        <f>ROUND(P305*H305,2)</f>
        <v>0</v>
      </c>
      <c r="BL305" s="14" t="s">
        <v>212</v>
      </c>
      <c r="BM305" s="161" t="s">
        <v>733</v>
      </c>
    </row>
    <row r="306" spans="2:65" s="1" customFormat="1" ht="21.75" customHeight="1" x14ac:dyDescent="0.2">
      <c r="B306" s="147"/>
      <c r="C306" s="148" t="s">
        <v>734</v>
      </c>
      <c r="D306" s="148" t="s">
        <v>142</v>
      </c>
      <c r="E306" s="149" t="s">
        <v>735</v>
      </c>
      <c r="F306" s="150" t="s">
        <v>736</v>
      </c>
      <c r="G306" s="151" t="s">
        <v>145</v>
      </c>
      <c r="H306" s="152">
        <v>325</v>
      </c>
      <c r="I306" s="153"/>
      <c r="J306" s="153"/>
      <c r="K306" s="154">
        <f>ROUND(P306*H306,2)</f>
        <v>0</v>
      </c>
      <c r="L306" s="155"/>
      <c r="M306" s="28"/>
      <c r="N306" s="156" t="s">
        <v>1</v>
      </c>
      <c r="O306" s="157" t="s">
        <v>43</v>
      </c>
      <c r="P306" s="158">
        <f>I306+J306</f>
        <v>0</v>
      </c>
      <c r="Q306" s="158">
        <f>ROUND(I306*H306,2)</f>
        <v>0</v>
      </c>
      <c r="R306" s="158">
        <f>ROUND(J306*H306,2)</f>
        <v>0</v>
      </c>
      <c r="T306" s="159">
        <f>S306*H306</f>
        <v>0</v>
      </c>
      <c r="U306" s="159">
        <v>1.3999999999999999E-4</v>
      </c>
      <c r="V306" s="159">
        <f>U306*H306</f>
        <v>4.5499999999999999E-2</v>
      </c>
      <c r="W306" s="159">
        <v>0</v>
      </c>
      <c r="X306" s="160">
        <f>W306*H306</f>
        <v>0</v>
      </c>
      <c r="AR306" s="161" t="s">
        <v>212</v>
      </c>
      <c r="AT306" s="161" t="s">
        <v>142</v>
      </c>
      <c r="AU306" s="161" t="s">
        <v>147</v>
      </c>
      <c r="AY306" s="14" t="s">
        <v>140</v>
      </c>
      <c r="BE306" s="162">
        <f>IF(O306="základní",K306,0)</f>
        <v>0</v>
      </c>
      <c r="BF306" s="162">
        <f>IF(O306="snížená",K306,0)</f>
        <v>0</v>
      </c>
      <c r="BG306" s="162">
        <f>IF(O306="zákl. přenesená",K306,0)</f>
        <v>0</v>
      </c>
      <c r="BH306" s="162">
        <f>IF(O306="sníž. přenesená",K306,0)</f>
        <v>0</v>
      </c>
      <c r="BI306" s="162">
        <f>IF(O306="nulová",K306,0)</f>
        <v>0</v>
      </c>
      <c r="BJ306" s="14" t="s">
        <v>147</v>
      </c>
      <c r="BK306" s="162">
        <f>ROUND(P306*H306,2)</f>
        <v>0</v>
      </c>
      <c r="BL306" s="14" t="s">
        <v>212</v>
      </c>
      <c r="BM306" s="161" t="s">
        <v>737</v>
      </c>
    </row>
    <row r="307" spans="2:65" s="1" customFormat="1" ht="21.75" customHeight="1" x14ac:dyDescent="0.2">
      <c r="B307" s="147"/>
      <c r="C307" s="148" t="s">
        <v>738</v>
      </c>
      <c r="D307" s="148" t="s">
        <v>142</v>
      </c>
      <c r="E307" s="149" t="s">
        <v>739</v>
      </c>
      <c r="F307" s="150" t="s">
        <v>740</v>
      </c>
      <c r="G307" s="151" t="s">
        <v>145</v>
      </c>
      <c r="H307" s="152">
        <v>796</v>
      </c>
      <c r="I307" s="153"/>
      <c r="J307" s="153"/>
      <c r="K307" s="154">
        <f>ROUND(P307*H307,2)</f>
        <v>0</v>
      </c>
      <c r="L307" s="155"/>
      <c r="M307" s="28"/>
      <c r="N307" s="156" t="s">
        <v>1</v>
      </c>
      <c r="O307" s="157" t="s">
        <v>43</v>
      </c>
      <c r="P307" s="158">
        <f>I307+J307</f>
        <v>0</v>
      </c>
      <c r="Q307" s="158">
        <f>ROUND(I307*H307,2)</f>
        <v>0</v>
      </c>
      <c r="R307" s="158">
        <f>ROUND(J307*H307,2)</f>
        <v>0</v>
      </c>
      <c r="T307" s="159">
        <f>S307*H307</f>
        <v>0</v>
      </c>
      <c r="U307" s="159">
        <v>2.7999999999999998E-4</v>
      </c>
      <c r="V307" s="159">
        <f>U307*H307</f>
        <v>0.22287999999999997</v>
      </c>
      <c r="W307" s="159">
        <v>0</v>
      </c>
      <c r="X307" s="160">
        <f>W307*H307</f>
        <v>0</v>
      </c>
      <c r="AR307" s="161" t="s">
        <v>212</v>
      </c>
      <c r="AT307" s="161" t="s">
        <v>142</v>
      </c>
      <c r="AU307" s="161" t="s">
        <v>147</v>
      </c>
      <c r="AY307" s="14" t="s">
        <v>140</v>
      </c>
      <c r="BE307" s="162">
        <f>IF(O307="základní",K307,0)</f>
        <v>0</v>
      </c>
      <c r="BF307" s="162">
        <f>IF(O307="snížená",K307,0)</f>
        <v>0</v>
      </c>
      <c r="BG307" s="162">
        <f>IF(O307="zákl. přenesená",K307,0)</f>
        <v>0</v>
      </c>
      <c r="BH307" s="162">
        <f>IF(O307="sníž. přenesená",K307,0)</f>
        <v>0</v>
      </c>
      <c r="BI307" s="162">
        <f>IF(O307="nulová",K307,0)</f>
        <v>0</v>
      </c>
      <c r="BJ307" s="14" t="s">
        <v>147</v>
      </c>
      <c r="BK307" s="162">
        <f>ROUND(P307*H307,2)</f>
        <v>0</v>
      </c>
      <c r="BL307" s="14" t="s">
        <v>212</v>
      </c>
      <c r="BM307" s="161" t="s">
        <v>741</v>
      </c>
    </row>
    <row r="308" spans="2:65" s="11" customFormat="1" ht="25.9" customHeight="1" x14ac:dyDescent="0.2">
      <c r="B308" s="134"/>
      <c r="D308" s="135" t="s">
        <v>78</v>
      </c>
      <c r="E308" s="136" t="s">
        <v>174</v>
      </c>
      <c r="F308" s="136" t="s">
        <v>742</v>
      </c>
      <c r="I308" s="137"/>
      <c r="J308" s="137"/>
      <c r="K308" s="138">
        <f>BK308</f>
        <v>0</v>
      </c>
      <c r="M308" s="134"/>
      <c r="N308" s="139"/>
      <c r="Q308" s="140">
        <f>Q309</f>
        <v>0</v>
      </c>
      <c r="R308" s="140">
        <f>R309</f>
        <v>0</v>
      </c>
      <c r="T308" s="141">
        <f>T309</f>
        <v>0</v>
      </c>
      <c r="V308" s="141">
        <f>V309</f>
        <v>0</v>
      </c>
      <c r="X308" s="142">
        <f>X309</f>
        <v>0</v>
      </c>
      <c r="AR308" s="135" t="s">
        <v>153</v>
      </c>
      <c r="AT308" s="143" t="s">
        <v>78</v>
      </c>
      <c r="AU308" s="143" t="s">
        <v>79</v>
      </c>
      <c r="AY308" s="135" t="s">
        <v>140</v>
      </c>
      <c r="BK308" s="144">
        <f>BK309</f>
        <v>0</v>
      </c>
    </row>
    <row r="309" spans="2:65" s="11" customFormat="1" ht="22.9" customHeight="1" x14ac:dyDescent="0.2">
      <c r="B309" s="134"/>
      <c r="D309" s="135" t="s">
        <v>78</v>
      </c>
      <c r="E309" s="145" t="s">
        <v>743</v>
      </c>
      <c r="F309" s="145" t="s">
        <v>744</v>
      </c>
      <c r="I309" s="137"/>
      <c r="J309" s="137"/>
      <c r="K309" s="146">
        <f>BK309</f>
        <v>0</v>
      </c>
      <c r="M309" s="134"/>
      <c r="N309" s="139"/>
      <c r="Q309" s="140">
        <f>Q310</f>
        <v>0</v>
      </c>
      <c r="R309" s="140">
        <f>R310</f>
        <v>0</v>
      </c>
      <c r="T309" s="141">
        <f>T310</f>
        <v>0</v>
      </c>
      <c r="V309" s="141">
        <f>V310</f>
        <v>0</v>
      </c>
      <c r="X309" s="142">
        <f>X310</f>
        <v>0</v>
      </c>
      <c r="AR309" s="135" t="s">
        <v>153</v>
      </c>
      <c r="AT309" s="143" t="s">
        <v>78</v>
      </c>
      <c r="AU309" s="143" t="s">
        <v>87</v>
      </c>
      <c r="AY309" s="135" t="s">
        <v>140</v>
      </c>
      <c r="BK309" s="144">
        <f>BK310</f>
        <v>0</v>
      </c>
    </row>
    <row r="310" spans="2:65" s="1" customFormat="1" ht="21.75" customHeight="1" x14ac:dyDescent="0.2">
      <c r="B310" s="147"/>
      <c r="C310" s="148" t="s">
        <v>745</v>
      </c>
      <c r="D310" s="148" t="s">
        <v>142</v>
      </c>
      <c r="E310" s="149" t="s">
        <v>746</v>
      </c>
      <c r="F310" s="150" t="s">
        <v>747</v>
      </c>
      <c r="G310" s="151" t="s">
        <v>501</v>
      </c>
      <c r="H310" s="152">
        <v>1</v>
      </c>
      <c r="I310" s="153"/>
      <c r="J310" s="153"/>
      <c r="K310" s="154">
        <f>ROUND(P310*H310,2)</f>
        <v>0</v>
      </c>
      <c r="L310" s="155"/>
      <c r="M310" s="28"/>
      <c r="N310" s="181" t="s">
        <v>1</v>
      </c>
      <c r="O310" s="182" t="s">
        <v>43</v>
      </c>
      <c r="P310" s="183">
        <f>I310+J310</f>
        <v>0</v>
      </c>
      <c r="Q310" s="183">
        <f>ROUND(I310*H310,2)</f>
        <v>0</v>
      </c>
      <c r="R310" s="183">
        <f>ROUND(J310*H310,2)</f>
        <v>0</v>
      </c>
      <c r="S310" s="184"/>
      <c r="T310" s="185">
        <f>S310*H310</f>
        <v>0</v>
      </c>
      <c r="U310" s="185">
        <v>0</v>
      </c>
      <c r="V310" s="185">
        <f>U310*H310</f>
        <v>0</v>
      </c>
      <c r="W310" s="185">
        <v>0</v>
      </c>
      <c r="X310" s="186">
        <f>W310*H310</f>
        <v>0</v>
      </c>
      <c r="AR310" s="161" t="s">
        <v>413</v>
      </c>
      <c r="AT310" s="161" t="s">
        <v>142</v>
      </c>
      <c r="AU310" s="161" t="s">
        <v>147</v>
      </c>
      <c r="AY310" s="14" t="s">
        <v>140</v>
      </c>
      <c r="BE310" s="162">
        <f>IF(O310="základní",K310,0)</f>
        <v>0</v>
      </c>
      <c r="BF310" s="162">
        <f>IF(O310="snížená",K310,0)</f>
        <v>0</v>
      </c>
      <c r="BG310" s="162">
        <f>IF(O310="zákl. přenesená",K310,0)</f>
        <v>0</v>
      </c>
      <c r="BH310" s="162">
        <f>IF(O310="sníž. přenesená",K310,0)</f>
        <v>0</v>
      </c>
      <c r="BI310" s="162">
        <f>IF(O310="nulová",K310,0)</f>
        <v>0</v>
      </c>
      <c r="BJ310" s="14" t="s">
        <v>147</v>
      </c>
      <c r="BK310" s="162">
        <f>ROUND(P310*H310,2)</f>
        <v>0</v>
      </c>
      <c r="BL310" s="14" t="s">
        <v>413</v>
      </c>
      <c r="BM310" s="161" t="s">
        <v>748</v>
      </c>
    </row>
    <row r="311" spans="2:65" s="1" customFormat="1" ht="6.95" customHeight="1" x14ac:dyDescent="0.2">
      <c r="B311" s="40"/>
      <c r="C311" s="41"/>
      <c r="D311" s="41"/>
      <c r="E311" s="41"/>
      <c r="F311" s="41"/>
      <c r="G311" s="41"/>
      <c r="H311" s="41"/>
      <c r="I311" s="105"/>
      <c r="J311" s="105"/>
      <c r="K311" s="41"/>
      <c r="L311" s="41"/>
      <c r="M311" s="28"/>
    </row>
  </sheetData>
  <autoFilter ref="C136:L310" xr:uid="{00000000-0009-0000-0000-000001000000}"/>
  <mergeCells count="9">
    <mergeCell ref="E87:H87"/>
    <mergeCell ref="E127:H127"/>
    <mergeCell ref="E129:H129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Opravy vnitřních prostor 1.NP a</vt:lpstr>
      <vt:lpstr>'Opravy vnitřních prostor 1.NP a'!Názvy_tisku</vt:lpstr>
      <vt:lpstr>'Rekapitulace stavby'!Názvy_tisku</vt:lpstr>
      <vt:lpstr>'Opravy vnitřních prostor 1.NP a'!Oblast_tisku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DESKTOP-SNFNHLK\Tom</dc:creator>
  <cp:lastModifiedBy>Michal Mariánek</cp:lastModifiedBy>
  <dcterms:created xsi:type="dcterms:W3CDTF">2024-11-13T14:15:57Z</dcterms:created>
  <dcterms:modified xsi:type="dcterms:W3CDTF">2024-12-31T14:36:55Z</dcterms:modified>
</cp:coreProperties>
</file>