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aria\Desktop\VZ podhledy\"/>
    </mc:Choice>
  </mc:AlternateContent>
  <xr:revisionPtr revIDLastSave="0" documentId="8_{E6066B41-E48A-4C81-ABF6-580C18BD315B}" xr6:coauthVersionLast="47" xr6:coauthVersionMax="47" xr10:uidLastSave="{00000000-0000-0000-0000-000000000000}"/>
  <bookViews>
    <workbookView xWindow="-120" yWindow="-120" windowWidth="38640" windowHeight="15720" activeTab="1" xr2:uid="{00000000-000D-0000-FFFF-FFFF00000000}"/>
  </bookViews>
  <sheets>
    <sheet name="Rekapitulace stavby" sheetId="1" r:id="rId1"/>
    <sheet name="02 - Protipožární podhled..." sheetId="2" r:id="rId2"/>
  </sheets>
  <definedNames>
    <definedName name="_xlnm._FilterDatabase" localSheetId="1" hidden="1">'02 - Protipožární podhled...'!$C$125:$K$229</definedName>
    <definedName name="_xlnm.Print_Titles" localSheetId="1">'02 - Protipožární podhled...'!$125:$125</definedName>
    <definedName name="_xlnm.Print_Titles" localSheetId="0">'Rekapitulace stavby'!$92:$92</definedName>
    <definedName name="_xlnm.Print_Area" localSheetId="1">'02 - Protipožární podhled...'!$C$4:$J$76,'02 - Protipožární podhled...'!$C$82:$J$107,'02 - Protipožární podhled...'!$C$113:$J$229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229" i="2"/>
  <c r="BH229" i="2"/>
  <c r="BG229" i="2"/>
  <c r="BF229" i="2"/>
  <c r="T229" i="2"/>
  <c r="T228" i="2" s="1"/>
  <c r="R229" i="2"/>
  <c r="R228" i="2" s="1"/>
  <c r="P229" i="2"/>
  <c r="P228" i="2"/>
  <c r="BI227" i="2"/>
  <c r="BH227" i="2"/>
  <c r="BG227" i="2"/>
  <c r="BF227" i="2"/>
  <c r="T227" i="2"/>
  <c r="T226" i="2" s="1"/>
  <c r="R227" i="2"/>
  <c r="R226" i="2"/>
  <c r="P227" i="2"/>
  <c r="P226" i="2"/>
  <c r="BI222" i="2"/>
  <c r="BH222" i="2"/>
  <c r="BG222" i="2"/>
  <c r="BF222" i="2"/>
  <c r="T222" i="2"/>
  <c r="T221" i="2"/>
  <c r="R222" i="2"/>
  <c r="R221" i="2" s="1"/>
  <c r="P222" i="2"/>
  <c r="P221" i="2"/>
  <c r="P220" i="2" s="1"/>
  <c r="BI219" i="2"/>
  <c r="BH219" i="2"/>
  <c r="BG219" i="2"/>
  <c r="BF219" i="2"/>
  <c r="T219" i="2"/>
  <c r="T218" i="2"/>
  <c r="T217" i="2"/>
  <c r="R219" i="2"/>
  <c r="R218" i="2"/>
  <c r="R217" i="2"/>
  <c r="P219" i="2"/>
  <c r="P218" i="2"/>
  <c r="P217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183" i="2"/>
  <c r="BH183" i="2"/>
  <c r="BG183" i="2"/>
  <c r="BF183" i="2"/>
  <c r="T183" i="2"/>
  <c r="R183" i="2"/>
  <c r="P183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F120" i="2"/>
  <c r="E118" i="2"/>
  <c r="F89" i="2"/>
  <c r="E87" i="2"/>
  <c r="J24" i="2"/>
  <c r="E24" i="2"/>
  <c r="J92" i="2" s="1"/>
  <c r="J23" i="2"/>
  <c r="J21" i="2"/>
  <c r="E21" i="2"/>
  <c r="J122" i="2"/>
  <c r="J20" i="2"/>
  <c r="J18" i="2"/>
  <c r="E18" i="2"/>
  <c r="F123" i="2"/>
  <c r="J17" i="2"/>
  <c r="J15" i="2"/>
  <c r="E15" i="2"/>
  <c r="F122" i="2" s="1"/>
  <c r="J14" i="2"/>
  <c r="J120" i="2"/>
  <c r="E7" i="2"/>
  <c r="E85" i="2"/>
  <c r="L90" i="1"/>
  <c r="AM90" i="1"/>
  <c r="AM89" i="1"/>
  <c r="L89" i="1"/>
  <c r="AM87" i="1"/>
  <c r="L87" i="1"/>
  <c r="L85" i="1"/>
  <c r="L84" i="1"/>
  <c r="J229" i="2"/>
  <c r="BK170" i="2"/>
  <c r="BK222" i="2"/>
  <c r="J169" i="2"/>
  <c r="J132" i="2"/>
  <c r="BK141" i="2"/>
  <c r="BK136" i="2"/>
  <c r="BK216" i="2"/>
  <c r="J138" i="2"/>
  <c r="BK219" i="2"/>
  <c r="J156" i="2"/>
  <c r="BK160" i="2"/>
  <c r="J147" i="2"/>
  <c r="J160" i="2"/>
  <c r="AS94" i="1"/>
  <c r="BK154" i="2"/>
  <c r="J219" i="2"/>
  <c r="BK156" i="2"/>
  <c r="J227" i="2"/>
  <c r="BK173" i="2"/>
  <c r="BK179" i="2"/>
  <c r="BK159" i="2"/>
  <c r="J129" i="2"/>
  <c r="J133" i="2"/>
  <c r="BK227" i="2"/>
  <c r="J159" i="2"/>
  <c r="BK229" i="2"/>
  <c r="J216" i="2"/>
  <c r="BK166" i="2"/>
  <c r="J141" i="2"/>
  <c r="J166" i="2"/>
  <c r="J170" i="2"/>
  <c r="BK147" i="2"/>
  <c r="J163" i="2"/>
  <c r="J179" i="2"/>
  <c r="J214" i="2"/>
  <c r="BK183" i="2"/>
  <c r="BK138" i="2"/>
  <c r="BK214" i="2"/>
  <c r="J175" i="2"/>
  <c r="BK163" i="2"/>
  <c r="BK144" i="2"/>
  <c r="J144" i="2"/>
  <c r="BK129" i="2"/>
  <c r="J222" i="2"/>
  <c r="J183" i="2"/>
  <c r="BK175" i="2"/>
  <c r="BK169" i="2"/>
  <c r="J136" i="2"/>
  <c r="J173" i="2"/>
  <c r="BK151" i="2"/>
  <c r="J154" i="2"/>
  <c r="BK133" i="2"/>
  <c r="BK132" i="2"/>
  <c r="J151" i="2"/>
  <c r="R220" i="2" l="1"/>
  <c r="T220" i="2"/>
  <c r="BK128" i="2"/>
  <c r="R128" i="2"/>
  <c r="BK155" i="2"/>
  <c r="J155" i="2"/>
  <c r="J99" i="2"/>
  <c r="BK174" i="2"/>
  <c r="J174" i="2"/>
  <c r="J100" i="2"/>
  <c r="T174" i="2"/>
  <c r="P128" i="2"/>
  <c r="T128" i="2"/>
  <c r="P155" i="2"/>
  <c r="T155" i="2"/>
  <c r="T127" i="2" s="1"/>
  <c r="T126" i="2" s="1"/>
  <c r="P174" i="2"/>
  <c r="R174" i="2"/>
  <c r="R155" i="2"/>
  <c r="F92" i="2"/>
  <c r="BK218" i="2"/>
  <c r="J218" i="2"/>
  <c r="J102" i="2"/>
  <c r="BK221" i="2"/>
  <c r="BK226" i="2"/>
  <c r="BK220" i="2" s="1"/>
  <c r="J220" i="2" s="1"/>
  <c r="J103" i="2" s="1"/>
  <c r="BK228" i="2"/>
  <c r="J228" i="2"/>
  <c r="J106" i="2"/>
  <c r="J91" i="2"/>
  <c r="E116" i="2"/>
  <c r="BE166" i="2"/>
  <c r="BE136" i="2"/>
  <c r="BE151" i="2"/>
  <c r="J89" i="2"/>
  <c r="J123" i="2"/>
  <c r="BE156" i="2"/>
  <c r="BE169" i="2"/>
  <c r="BE173" i="2"/>
  <c r="F91" i="2"/>
  <c r="BE147" i="2"/>
  <c r="BE170" i="2"/>
  <c r="BE175" i="2"/>
  <c r="BE183" i="2"/>
  <c r="BE219" i="2"/>
  <c r="BE129" i="2"/>
  <c r="BE138" i="2"/>
  <c r="BE141" i="2"/>
  <c r="BE144" i="2"/>
  <c r="BE154" i="2"/>
  <c r="BE159" i="2"/>
  <c r="BE160" i="2"/>
  <c r="BE179" i="2"/>
  <c r="BE214" i="2"/>
  <c r="BE216" i="2"/>
  <c r="BE222" i="2"/>
  <c r="BE132" i="2"/>
  <c r="BE133" i="2"/>
  <c r="BE163" i="2"/>
  <c r="BE227" i="2"/>
  <c r="BE229" i="2"/>
  <c r="F34" i="2"/>
  <c r="BA95" i="1" s="1"/>
  <c r="BA94" i="1" s="1"/>
  <c r="W30" i="1" s="1"/>
  <c r="J34" i="2"/>
  <c r="AW95" i="1" s="1"/>
  <c r="F35" i="2"/>
  <c r="BB95" i="1" s="1"/>
  <c r="BB94" i="1" s="1"/>
  <c r="W31" i="1" s="1"/>
  <c r="F36" i="2"/>
  <c r="BC95" i="1" s="1"/>
  <c r="BC94" i="1" s="1"/>
  <c r="W32" i="1" s="1"/>
  <c r="F37" i="2"/>
  <c r="BD95" i="1" s="1"/>
  <c r="BD94" i="1" s="1"/>
  <c r="W33" i="1" s="1"/>
  <c r="J226" i="2" l="1"/>
  <c r="J105" i="2" s="1"/>
  <c r="P127" i="2"/>
  <c r="P126" i="2"/>
  <c r="AU95" i="1"/>
  <c r="R127" i="2"/>
  <c r="R126" i="2"/>
  <c r="BK127" i="2"/>
  <c r="J128" i="2"/>
  <c r="J98" i="2"/>
  <c r="J221" i="2"/>
  <c r="J104" i="2" s="1"/>
  <c r="BK217" i="2"/>
  <c r="J217" i="2"/>
  <c r="J101" i="2" s="1"/>
  <c r="AU94" i="1"/>
  <c r="F33" i="2"/>
  <c r="AZ95" i="1" s="1"/>
  <c r="AZ94" i="1" s="1"/>
  <c r="W29" i="1" s="1"/>
  <c r="AY94" i="1"/>
  <c r="AW94" i="1"/>
  <c r="AK30" i="1" s="1"/>
  <c r="AX94" i="1"/>
  <c r="J33" i="2"/>
  <c r="AV95" i="1" s="1"/>
  <c r="AT95" i="1" s="1"/>
  <c r="BK126" i="2" l="1"/>
  <c r="J126" i="2" s="1"/>
  <c r="J96" i="2" s="1"/>
  <c r="J127" i="2"/>
  <c r="J97" i="2" s="1"/>
  <c r="AV94" i="1"/>
  <c r="AK29" i="1" s="1"/>
  <c r="J30" i="2" l="1"/>
  <c r="AG95" i="1" s="1"/>
  <c r="AG94" i="1" s="1"/>
  <c r="AK26" i="1" s="1"/>
  <c r="AK35" i="1" s="1"/>
  <c r="AT94" i="1"/>
  <c r="J39" i="2" l="1"/>
  <c r="AN94" i="1"/>
  <c r="AN95" i="1"/>
</calcChain>
</file>

<file path=xl/sharedStrings.xml><?xml version="1.0" encoding="utf-8"?>
<sst xmlns="http://schemas.openxmlformats.org/spreadsheetml/2006/main" count="1296" uniqueCount="274">
  <si>
    <t>Export Komplet</t>
  </si>
  <si>
    <t/>
  </si>
  <si>
    <t>2.0</t>
  </si>
  <si>
    <t>False</t>
  </si>
  <si>
    <t>{56e14857-7b3b-4355-91f7-ae58b822c504}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</si>
  <si>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</si>
  <si>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</si>
  <si>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</si>
  <si>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</si>
  <si>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</si>
  <si>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</si>
  <si>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</si>
  <si>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</si>
  <si>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003-VCP</t>
  </si>
  <si>
    <t>Stavba:</t>
  </si>
  <si>
    <t>Ostrava - Domov pro seniory IRIS - Podhledy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</si>
  <si>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</si>
  <si>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</si>
  <si>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</si>
  <si>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</si>
  <si>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</si>
  <si>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</si>
  <si>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</si>
  <si>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</si>
  <si>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</si>
  <si>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</si>
  <si>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</si>
  <si>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</si>
  <si>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</si>
  <si>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</si>
  <si>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</si>
  <si>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</si>
  <si>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</si>
  <si>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</si>
  <si>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</si>
  <si>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</si>
  <si>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</si>
  <si>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</si>
  <si>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</si>
  <si>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</si>
  <si>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</si>
  <si>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</si>
  <si>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</si>
  <si>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</si>
  <si>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</si>
  <si>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</si>
  <si>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</si>
  <si>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</si>
  <si>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</si>
  <si>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</si>
  <si>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</si>
  <si>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</si>
  <si>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</si>
  <si>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</si>
  <si>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</si>
  <si>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</si>
  <si>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</si>
  <si>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</si>
  <si>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</si>
  <si>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</si>
  <si>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</si>
  <si>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</si>
  <si>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</si>
  <si>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</si>
  <si>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</si>
  <si>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</si>
  <si>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</si>
  <si>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</si>
  <si>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</si>
  <si>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</si>
  <si>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</si>
  <si>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</si>
  <si>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</si>
  <si>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</si>
  <si>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02</t>
  </si>
  <si>
    <t>Protipožární podhledy EI 30</t>
  </si>
  <si>
    <t>STA</t>
  </si>
  <si>
    <t>1</t>
  </si>
  <si>
    <t>{78765b62-891e-4865-8199-72617f278684}</t>
  </si>
  <si>
    <t>2</t>
  </si>
  <si>
    <t>KRYCÍ LIST SOUPISU PRACÍ</t>
  </si>
  <si>
    <t>Objekt:</t>
  </si>
  <si>
    <t>02 - Protipožární podhledy EI 30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</si>
  <si>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</si>
  <si>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</si>
  <si>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</si>
  <si>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</si>
  <si>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</si>
  <si>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</si>
  <si>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</si>
  <si>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</si>
  <si>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763 - Konstrukce suché výstavby</t>
  </si>
  <si>
    <t>M - Práce a dodávky M</t>
  </si>
  <si>
    <t xml:space="preserve">    22-M - Montáže technologických zařízení pro dopravní stavby</t>
  </si>
  <si>
    <t>VRN - Vedlejší rozpočtové náklady</t>
  </si>
  <si>
    <t xml:space="preserve">    VRN4 - Inženýrská činnost</t>
  </si>
  <si>
    <t xml:space="preserve">    VRN7 - Provozní vlivy</t>
  </si>
  <si>
    <t xml:space="preserve">    VRN8 - Další náklady na pracovníky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</si>
  <si>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</si>
  <si>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</si>
  <si>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</si>
  <si>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</si>
  <si>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</si>
  <si>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</si>
  <si>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</si>
  <si>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</si>
  <si>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</si>
  <si>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</si>
  <si>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</si>
  <si>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</si>
  <si>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</si>
  <si>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</si>
  <si>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</si>
  <si>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</si>
  <si>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</si>
  <si>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</si>
  <si>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</si>
  <si>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741112021</t>
  </si>
  <si>
    <t>Montáž krabice nástěnná plastová čtyřhranná do 100x100 mm</t>
  </si>
  <si>
    <t>kus</t>
  </si>
  <si>
    <t>16</t>
  </si>
  <si>
    <t>-490374628</t>
  </si>
  <si>
    <t>VV</t>
  </si>
  <si>
    <t>89</t>
  </si>
  <si>
    <t>Součet</t>
  </si>
  <si>
    <t>4</t>
  </si>
  <si>
    <t>M</t>
  </si>
  <si>
    <t>34571485</t>
  </si>
  <si>
    <t>krabice v uzavřeném provedení PVC s krytím IP 40 čtvercová 80x80mm</t>
  </si>
  <si>
    <t>32</t>
  </si>
  <si>
    <t>1255650936</t>
  </si>
  <si>
    <t>3</t>
  </si>
  <si>
    <t>741122211</t>
  </si>
  <si>
    <t>Montáž kabel Cu plný kulatý žíla 3x1,5 až 6 mm2 uložený volně (např. CYKY)</t>
  </si>
  <si>
    <t>m</t>
  </si>
  <si>
    <t>1460178026</t>
  </si>
  <si>
    <t>100</t>
  </si>
  <si>
    <t>34111030</t>
  </si>
  <si>
    <t>kabel instalační jádro Cu plné izolace PVC plášť PVC 450/750V (CYKY) 3x1,5mm2</t>
  </si>
  <si>
    <t>-1463220987</t>
  </si>
  <si>
    <t>100*1,15 'Přepočtené koeficientem množství</t>
  </si>
  <si>
    <t>5</t>
  </si>
  <si>
    <t>74137001R</t>
  </si>
  <si>
    <t>Provizorní osvětlení (objímka s žárovkou)</t>
  </si>
  <si>
    <t>-1775098445</t>
  </si>
  <si>
    <t>6</t>
  </si>
  <si>
    <t>741372062</t>
  </si>
  <si>
    <t>Montáž svítidlo LED interiérové přisazené stropní hranaté nebo kruhové přes 0,09 do 0,36 m2 se zapojením vodičů</t>
  </si>
  <si>
    <t>1210900681</t>
  </si>
  <si>
    <t>7</t>
  </si>
  <si>
    <t>741372079</t>
  </si>
  <si>
    <t>Montáž svítidlo LED interiérové přisazené stropní nouzové s piktogramem</t>
  </si>
  <si>
    <t>864241475</t>
  </si>
  <si>
    <t>8</t>
  </si>
  <si>
    <t>741374843</t>
  </si>
  <si>
    <t>Demontáž svítidla interiérového se standardní paticí přisazeného stropního přes 0,09 do 0,36 m2 se zachováním funkčnosti</t>
  </si>
  <si>
    <t>862307840</t>
  </si>
  <si>
    <t>9</t>
  </si>
  <si>
    <t>74137485R</t>
  </si>
  <si>
    <t>Podružný materiál</t>
  </si>
  <si>
    <t>soubor</t>
  </si>
  <si>
    <t>1578175424</t>
  </si>
  <si>
    <t>10</t>
  </si>
  <si>
    <t>998741312</t>
  </si>
  <si>
    <t>Přesun hmot procentní pro silnoproud ruční v objektech v přes 6 do 12 m</t>
  </si>
  <si>
    <t>%</t>
  </si>
  <si>
    <t>691958617</t>
  </si>
  <si>
    <t>742</t>
  </si>
  <si>
    <t>Elektroinstalace - slaboproud</t>
  </si>
  <si>
    <t>11</t>
  </si>
  <si>
    <t>742210128</t>
  </si>
  <si>
    <t>Montáž hlásiče plamene</t>
  </si>
  <si>
    <t>1928119420</t>
  </si>
  <si>
    <t>742210821</t>
  </si>
  <si>
    <t>Demontáž prvků EPS čidla</t>
  </si>
  <si>
    <t>1655450389</t>
  </si>
  <si>
    <t>13</t>
  </si>
  <si>
    <t>742210828</t>
  </si>
  <si>
    <t>Demontáž hlásiče plamene</t>
  </si>
  <si>
    <t>768112608</t>
  </si>
  <si>
    <t>14</t>
  </si>
  <si>
    <t>742230004</t>
  </si>
  <si>
    <t>Montáž vnitřní kamery</t>
  </si>
  <si>
    <t>-1336003701</t>
  </si>
  <si>
    <t>15</t>
  </si>
  <si>
    <t>742230007</t>
  </si>
  <si>
    <t>Montáž konzoly pro kryt nebo kameru</t>
  </si>
  <si>
    <t>1452653310</t>
  </si>
  <si>
    <t>38479052</t>
  </si>
  <si>
    <t>konzola pro závěsnou montáž dome kamer kov bílá 565 mm</t>
  </si>
  <si>
    <t>-294581901</t>
  </si>
  <si>
    <t>17</t>
  </si>
  <si>
    <t>742230804</t>
  </si>
  <si>
    <t>Demontáž vnitřní kamery</t>
  </si>
  <si>
    <t>1506289540</t>
  </si>
  <si>
    <t>18</t>
  </si>
  <si>
    <t>998742312</t>
  </si>
  <si>
    <t>Přesun hmot procentní pro slaboproud ruční v objektech v do 12 m</t>
  </si>
  <si>
    <t>-714145199</t>
  </si>
  <si>
    <t>763</t>
  </si>
  <si>
    <t>Konstrukce suché výstavby</t>
  </si>
  <si>
    <t>19</t>
  </si>
  <si>
    <t>763131721</t>
  </si>
  <si>
    <t>SDK podhled skoková změna v do 0,5 m</t>
  </si>
  <si>
    <t>2017309326</t>
  </si>
  <si>
    <t>2,4*4</t>
  </si>
  <si>
    <t>0,9</t>
  </si>
  <si>
    <t>20</t>
  </si>
  <si>
    <t>763131732</t>
  </si>
  <si>
    <t>SDK podhled - čelo pro kazetové podhledy (F lišta) tl 15 mm</t>
  </si>
  <si>
    <t>289434026</t>
  </si>
  <si>
    <t>763135103</t>
  </si>
  <si>
    <t>Montáž SDK kazetového podhledu z kazet 1400x600 mm na zavěšenou viditelnou nosnou konstrukci</t>
  </si>
  <si>
    <t>m2</t>
  </si>
  <si>
    <t>455759093</t>
  </si>
  <si>
    <t>2.NP - A</t>
  </si>
  <si>
    <t>28,63</t>
  </si>
  <si>
    <t>54,82</t>
  </si>
  <si>
    <t>2,29</t>
  </si>
  <si>
    <t>2.NP - B</t>
  </si>
  <si>
    <t>55,20</t>
  </si>
  <si>
    <t>2,25</t>
  </si>
  <si>
    <t>28,65</t>
  </si>
  <si>
    <t>1,31</t>
  </si>
  <si>
    <t>2.NP - c</t>
  </si>
  <si>
    <t>26,32</t>
  </si>
  <si>
    <t>3.NP - A</t>
  </si>
  <si>
    <t>3.NP - B</t>
  </si>
  <si>
    <t>3.NP - C</t>
  </si>
  <si>
    <t>27,15</t>
  </si>
  <si>
    <t>4.NP - A</t>
  </si>
  <si>
    <t>22,68</t>
  </si>
  <si>
    <t>4.NP - B</t>
  </si>
  <si>
    <t>1,38</t>
  </si>
  <si>
    <t>4.NP - C</t>
  </si>
  <si>
    <t>24,07</t>
  </si>
  <si>
    <t>22</t>
  </si>
  <si>
    <t>5903666R</t>
  </si>
  <si>
    <t>podhled kazetový protipožární, bílý tl 40mm 1400x600mm</t>
  </si>
  <si>
    <t>1107129766</t>
  </si>
  <si>
    <t>470,54*1,05 'Přepočtené koeficientem množství</t>
  </si>
  <si>
    <t>23</t>
  </si>
  <si>
    <t>998763512</t>
  </si>
  <si>
    <t>Přesun hmot procentní pro konstrukce montované z desek ruční v objektech v přes 6 do 12 m</t>
  </si>
  <si>
    <t>-829467901</t>
  </si>
  <si>
    <t>Práce a dodávky M</t>
  </si>
  <si>
    <t>22-M</t>
  </si>
  <si>
    <t>Montáže technologických zařízení pro dopravní stavby</t>
  </si>
  <si>
    <t>24</t>
  </si>
  <si>
    <t>220331002</t>
  </si>
  <si>
    <t>Montáž součástí pro EPS čidla</t>
  </si>
  <si>
    <t>64</t>
  </si>
  <si>
    <t>1796497909</t>
  </si>
  <si>
    <t>VRN</t>
  </si>
  <si>
    <t>Vedlejší rozpočtové náklady</t>
  </si>
  <si>
    <t>VRN4</t>
  </si>
  <si>
    <t>Inženýrská činnost</t>
  </si>
  <si>
    <t>25</t>
  </si>
  <si>
    <t>043002000</t>
  </si>
  <si>
    <t>Zkoušky a ostatní měření</t>
  </si>
  <si>
    <t>1024</t>
  </si>
  <si>
    <t>-843777655</t>
  </si>
  <si>
    <t>Elektroinstalace</t>
  </si>
  <si>
    <t>VRN7</t>
  </si>
  <si>
    <t>Provozní vlivy</t>
  </si>
  <si>
    <t>26</t>
  </si>
  <si>
    <t>070001000</t>
  </si>
  <si>
    <t>970634134</t>
  </si>
  <si>
    <t>VRN8</t>
  </si>
  <si>
    <t>Další náklady na pracovníky</t>
  </si>
  <si>
    <t>27</t>
  </si>
  <si>
    <t>081002000</t>
  </si>
  <si>
    <t>Doprava zaměstnanců</t>
  </si>
  <si>
    <t>-178588020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</si>
</sst>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79" workbookViewId="0">
      <selection activeCell="BE23" sqref="BE2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86" t="s">
        <v>5</v>
      </c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171" t="s">
        <v>13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R5" s="19"/>
      <c r="BS5" s="16" t="s">
        <v>6</v>
      </c>
    </row>
    <row r="6" spans="1:74" ht="36.950000000000003" customHeight="1">
      <c r="B6" s="19"/>
      <c r="D6" s="24" t="s">
        <v>14</v>
      </c>
      <c r="K6" s="173" t="s">
        <v>15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170">
        <v>45754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21</v>
      </c>
      <c r="AK10" s="25" t="s">
        <v>22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19</v>
      </c>
      <c r="AK11" s="25" t="s">
        <v>23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24</v>
      </c>
      <c r="AK13" s="25" t="s">
        <v>22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19</v>
      </c>
      <c r="AK14" s="25" t="s">
        <v>23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25</v>
      </c>
      <c r="AK16" s="25" t="s">
        <v>22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19</v>
      </c>
      <c r="AK17" s="25" t="s">
        <v>23</v>
      </c>
      <c r="AN17" s="23" t="s">
        <v>1</v>
      </c>
      <c r="AR17" s="19"/>
      <c r="BS17" s="16" t="s">
        <v>26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27</v>
      </c>
      <c r="AK19" s="25" t="s">
        <v>22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19</v>
      </c>
      <c r="AK20" s="25" t="s">
        <v>23</v>
      </c>
      <c r="AN20" s="23" t="s">
        <v>1</v>
      </c>
      <c r="AR20" s="19"/>
      <c r="BS20" s="16" t="s">
        <v>26</v>
      </c>
    </row>
    <row r="21" spans="2:71" ht="6.95" customHeight="1">
      <c r="B21" s="19"/>
      <c r="AR21" s="19"/>
    </row>
    <row r="22" spans="2:71" ht="12" customHeight="1">
      <c r="B22" s="19"/>
      <c r="D22" s="25" t="s">
        <v>28</v>
      </c>
      <c r="AR22" s="19"/>
    </row>
    <row r="23" spans="2:71" ht="16.5" customHeight="1">
      <c r="B23" s="19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29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5">
        <f>ROUND(AG94,2)</f>
        <v>0</v>
      </c>
      <c r="AL26" s="176"/>
      <c r="AM26" s="176"/>
      <c r="AN26" s="176"/>
      <c r="AO26" s="176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177" t="s">
        <v>30</v>
      </c>
      <c r="M28" s="177"/>
      <c r="N28" s="177"/>
      <c r="O28" s="177"/>
      <c r="P28" s="177"/>
      <c r="W28" s="177" t="s">
        <v>31</v>
      </c>
      <c r="X28" s="177"/>
      <c r="Y28" s="177"/>
      <c r="Z28" s="177"/>
      <c r="AA28" s="177"/>
      <c r="AB28" s="177"/>
      <c r="AC28" s="177"/>
      <c r="AD28" s="177"/>
      <c r="AE28" s="177"/>
      <c r="AK28" s="177" t="s">
        <v>32</v>
      </c>
      <c r="AL28" s="177"/>
      <c r="AM28" s="177"/>
      <c r="AN28" s="177"/>
      <c r="AO28" s="177"/>
      <c r="AR28" s="28"/>
    </row>
    <row r="29" spans="2:71" s="2" customFormat="1" ht="14.45" customHeight="1">
      <c r="B29" s="32"/>
      <c r="D29" s="25" t="s">
        <v>33</v>
      </c>
      <c r="F29" s="25" t="s">
        <v>34</v>
      </c>
      <c r="L29" s="180">
        <v>0.21</v>
      </c>
      <c r="M29" s="179"/>
      <c r="N29" s="179"/>
      <c r="O29" s="179"/>
      <c r="P29" s="179"/>
      <c r="W29" s="178">
        <f>ROUND(AZ94, 2)</f>
        <v>0</v>
      </c>
      <c r="X29" s="179"/>
      <c r="Y29" s="179"/>
      <c r="Z29" s="179"/>
      <c r="AA29" s="179"/>
      <c r="AB29" s="179"/>
      <c r="AC29" s="179"/>
      <c r="AD29" s="179"/>
      <c r="AE29" s="179"/>
      <c r="AK29" s="178">
        <f>ROUND(AV94, 2)</f>
        <v>0</v>
      </c>
      <c r="AL29" s="179"/>
      <c r="AM29" s="179"/>
      <c r="AN29" s="179"/>
      <c r="AO29" s="179"/>
      <c r="AR29" s="32"/>
    </row>
    <row r="30" spans="2:71" s="2" customFormat="1" ht="14.45" customHeight="1">
      <c r="B30" s="32"/>
      <c r="F30" s="25" t="s">
        <v>35</v>
      </c>
      <c r="L30" s="180">
        <v>0.12</v>
      </c>
      <c r="M30" s="179"/>
      <c r="N30" s="179"/>
      <c r="O30" s="179"/>
      <c r="P30" s="179"/>
      <c r="W30" s="178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K30" s="178">
        <f>ROUND(AW94, 2)</f>
        <v>0</v>
      </c>
      <c r="AL30" s="179"/>
      <c r="AM30" s="179"/>
      <c r="AN30" s="179"/>
      <c r="AO30" s="179"/>
      <c r="AR30" s="32"/>
    </row>
    <row r="31" spans="2:71" s="2" customFormat="1" ht="14.45" hidden="1" customHeight="1">
      <c r="B31" s="32"/>
      <c r="F31" s="25" t="s">
        <v>36</v>
      </c>
      <c r="L31" s="180">
        <v>0.21</v>
      </c>
      <c r="M31" s="179"/>
      <c r="N31" s="179"/>
      <c r="O31" s="179"/>
      <c r="P31" s="179"/>
      <c r="W31" s="178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78">
        <v>0</v>
      </c>
      <c r="AL31" s="179"/>
      <c r="AM31" s="179"/>
      <c r="AN31" s="179"/>
      <c r="AO31" s="179"/>
      <c r="AR31" s="32"/>
    </row>
    <row r="32" spans="2:71" s="2" customFormat="1" ht="14.45" hidden="1" customHeight="1">
      <c r="B32" s="32"/>
      <c r="F32" s="25" t="s">
        <v>37</v>
      </c>
      <c r="L32" s="180">
        <v>0.12</v>
      </c>
      <c r="M32" s="179"/>
      <c r="N32" s="179"/>
      <c r="O32" s="179"/>
      <c r="P32" s="179"/>
      <c r="W32" s="178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v>0</v>
      </c>
      <c r="AL32" s="179"/>
      <c r="AM32" s="179"/>
      <c r="AN32" s="179"/>
      <c r="AO32" s="179"/>
      <c r="AR32" s="32"/>
    </row>
    <row r="33" spans="2:44" s="2" customFormat="1" ht="14.45" hidden="1" customHeight="1">
      <c r="B33" s="32"/>
      <c r="F33" s="25" t="s">
        <v>38</v>
      </c>
      <c r="L33" s="180">
        <v>0</v>
      </c>
      <c r="M33" s="179"/>
      <c r="N33" s="179"/>
      <c r="O33" s="179"/>
      <c r="P33" s="179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K33" s="178">
        <v>0</v>
      </c>
      <c r="AL33" s="179"/>
      <c r="AM33" s="179"/>
      <c r="AN33" s="179"/>
      <c r="AO33" s="179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201" t="s">
        <v>41</v>
      </c>
      <c r="Y35" s="202"/>
      <c r="Z35" s="202"/>
      <c r="AA35" s="202"/>
      <c r="AB35" s="202"/>
      <c r="AC35" s="35"/>
      <c r="AD35" s="35"/>
      <c r="AE35" s="35"/>
      <c r="AF35" s="35"/>
      <c r="AG35" s="35"/>
      <c r="AH35" s="35"/>
      <c r="AI35" s="35"/>
      <c r="AJ35" s="35"/>
      <c r="AK35" s="203">
        <f>SUM(AK26:AK33)</f>
        <v>0</v>
      </c>
      <c r="AL35" s="202"/>
      <c r="AM35" s="202"/>
      <c r="AN35" s="202"/>
      <c r="AO35" s="204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39" t="s">
        <v>44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44</v>
      </c>
      <c r="AI60" s="30"/>
      <c r="AJ60" s="30"/>
      <c r="AK60" s="30"/>
      <c r="AL60" s="30"/>
      <c r="AM60" s="39" t="s">
        <v>45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8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39" t="s">
        <v>44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44</v>
      </c>
      <c r="AI75" s="30"/>
      <c r="AJ75" s="30"/>
      <c r="AK75" s="30"/>
      <c r="AL75" s="30"/>
      <c r="AM75" s="39" t="s">
        <v>45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20" t="s">
        <v>48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003-VCP</v>
      </c>
      <c r="AR84" s="44"/>
    </row>
    <row r="85" spans="1:91" s="4" customFormat="1" ht="36.950000000000003" customHeight="1">
      <c r="B85" s="45"/>
      <c r="C85" s="46" t="s">
        <v>14</v>
      </c>
      <c r="L85" s="192" t="str">
        <f>K6</f>
        <v>Ostrava - Domov pro seniory IRIS - Podhledy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18</v>
      </c>
      <c r="L87" s="47" t="str">
        <f>IF(K8="","",K8)</f>
        <v xml:space="preserve"> </v>
      </c>
      <c r="AI87" s="25" t="s">
        <v>20</v>
      </c>
      <c r="AM87" s="194">
        <f>IF(AN8= "","",AN8)</f>
        <v>45754</v>
      </c>
      <c r="AN87" s="194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5" t="s">
        <v>21</v>
      </c>
      <c r="L89" s="3" t="str">
        <f>IF(E11= "","",E11)</f>
        <v xml:space="preserve"> </v>
      </c>
      <c r="AI89" s="25" t="s">
        <v>25</v>
      </c>
      <c r="AM89" s="195" t="str">
        <f>IF(E17="","",E17)</f>
        <v xml:space="preserve"> </v>
      </c>
      <c r="AN89" s="196"/>
      <c r="AO89" s="196"/>
      <c r="AP89" s="196"/>
      <c r="AR89" s="28"/>
      <c r="AS89" s="197" t="s">
        <v>49</v>
      </c>
      <c r="AT89" s="198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5" t="s">
        <v>24</v>
      </c>
      <c r="L90" s="3" t="str">
        <f>IF(E14="","",E14)</f>
        <v xml:space="preserve"> </v>
      </c>
      <c r="AI90" s="25" t="s">
        <v>27</v>
      </c>
      <c r="AM90" s="195" t="str">
        <f>IF(E20="","",E20)</f>
        <v xml:space="preserve"> </v>
      </c>
      <c r="AN90" s="196"/>
      <c r="AO90" s="196"/>
      <c r="AP90" s="196"/>
      <c r="AR90" s="28"/>
      <c r="AS90" s="199"/>
      <c r="AT90" s="200"/>
      <c r="BD90" s="52"/>
    </row>
    <row r="91" spans="1:91" s="1" customFormat="1" ht="10.9" customHeight="1">
      <c r="B91" s="28"/>
      <c r="AR91" s="28"/>
      <c r="AS91" s="199"/>
      <c r="AT91" s="200"/>
      <c r="BD91" s="52"/>
    </row>
    <row r="92" spans="1:91" s="1" customFormat="1" ht="29.25" customHeight="1">
      <c r="B92" s="28"/>
      <c r="C92" s="187" t="s">
        <v>50</v>
      </c>
      <c r="D92" s="188"/>
      <c r="E92" s="188"/>
      <c r="F92" s="188"/>
      <c r="G92" s="188"/>
      <c r="H92" s="53"/>
      <c r="I92" s="189" t="s">
        <v>51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90" t="s">
        <v>52</v>
      </c>
      <c r="AH92" s="188"/>
      <c r="AI92" s="188"/>
      <c r="AJ92" s="188"/>
      <c r="AK92" s="188"/>
      <c r="AL92" s="188"/>
      <c r="AM92" s="188"/>
      <c r="AN92" s="189" t="s">
        <v>53</v>
      </c>
      <c r="AO92" s="188"/>
      <c r="AP92" s="191"/>
      <c r="AQ92" s="54" t="s">
        <v>54</v>
      </c>
      <c r="AR92" s="28"/>
      <c r="AS92" s="55" t="s">
        <v>55</v>
      </c>
      <c r="AT92" s="56" t="s">
        <v>56</v>
      </c>
      <c r="AU92" s="56" t="s">
        <v>57</v>
      </c>
      <c r="AV92" s="56" t="s">
        <v>58</v>
      </c>
      <c r="AW92" s="56" t="s">
        <v>59</v>
      </c>
      <c r="AX92" s="56" t="s">
        <v>60</v>
      </c>
      <c r="AY92" s="56" t="s">
        <v>61</v>
      </c>
      <c r="AZ92" s="56" t="s">
        <v>62</v>
      </c>
      <c r="BA92" s="56" t="s">
        <v>63</v>
      </c>
      <c r="BB92" s="56" t="s">
        <v>64</v>
      </c>
      <c r="BC92" s="56" t="s">
        <v>65</v>
      </c>
      <c r="BD92" s="57" t="s">
        <v>66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67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4">
        <f>ROUND(AG95,2)</f>
        <v>0</v>
      </c>
      <c r="AH94" s="184"/>
      <c r="AI94" s="184"/>
      <c r="AJ94" s="184"/>
      <c r="AK94" s="184"/>
      <c r="AL94" s="184"/>
      <c r="AM94" s="184"/>
      <c r="AN94" s="185">
        <f>SUM(AG94,AT94)</f>
        <v>0</v>
      </c>
      <c r="AO94" s="185"/>
      <c r="AP94" s="185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479.22971999999999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68</v>
      </c>
      <c r="BT94" s="68" t="s">
        <v>69</v>
      </c>
      <c r="BU94" s="69" t="s">
        <v>70</v>
      </c>
      <c r="BV94" s="68" t="s">
        <v>71</v>
      </c>
      <c r="BW94" s="68" t="s">
        <v>4</v>
      </c>
      <c r="BX94" s="68" t="s">
        <v>72</v>
      </c>
      <c r="CL94" s="68" t="s">
        <v>1</v>
      </c>
    </row>
    <row r="95" spans="1:91" s="6" customFormat="1" ht="16.5" customHeight="1">
      <c r="A95" s="70" t="s">
        <v>73</v>
      </c>
      <c r="B95" s="71"/>
      <c r="C95" s="72"/>
      <c r="D95" s="183" t="s">
        <v>74</v>
      </c>
      <c r="E95" s="183"/>
      <c r="F95" s="183"/>
      <c r="G95" s="183"/>
      <c r="H95" s="183"/>
      <c r="I95" s="73"/>
      <c r="J95" s="183" t="s">
        <v>75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1">
        <f>'02 - Protipožární podhled...'!J30</f>
        <v>0</v>
      </c>
      <c r="AH95" s="182"/>
      <c r="AI95" s="182"/>
      <c r="AJ95" s="182"/>
      <c r="AK95" s="182"/>
      <c r="AL95" s="182"/>
      <c r="AM95" s="182"/>
      <c r="AN95" s="181">
        <f>SUM(AG95,AT95)</f>
        <v>0</v>
      </c>
      <c r="AO95" s="182"/>
      <c r="AP95" s="182"/>
      <c r="AQ95" s="74" t="s">
        <v>76</v>
      </c>
      <c r="AR95" s="71"/>
      <c r="AS95" s="75">
        <v>0</v>
      </c>
      <c r="AT95" s="76">
        <f>ROUND(SUM(AV95:AW95),2)</f>
        <v>0</v>
      </c>
      <c r="AU95" s="77">
        <f>'02 - Protipožární podhled...'!P126</f>
        <v>479.22971999999999</v>
      </c>
      <c r="AV95" s="76">
        <f>'02 - Protipožární podhled...'!J33</f>
        <v>0</v>
      </c>
      <c r="AW95" s="76">
        <f>'02 - Protipožární podhled...'!J34</f>
        <v>0</v>
      </c>
      <c r="AX95" s="76">
        <f>'02 - Protipožární podhled...'!J35</f>
        <v>0</v>
      </c>
      <c r="AY95" s="76">
        <f>'02 - Protipožární podhled...'!J36</f>
        <v>0</v>
      </c>
      <c r="AZ95" s="76">
        <f>'02 - Protipožární podhled...'!F33</f>
        <v>0</v>
      </c>
      <c r="BA95" s="76">
        <f>'02 - Protipožární podhled...'!F34</f>
        <v>0</v>
      </c>
      <c r="BB95" s="76">
        <f>'02 - Protipožární podhled...'!F35</f>
        <v>0</v>
      </c>
      <c r="BC95" s="76">
        <f>'02 - Protipožární podhled...'!F36</f>
        <v>0</v>
      </c>
      <c r="BD95" s="78">
        <f>'02 - Protipožární podhled...'!F37</f>
        <v>0</v>
      </c>
      <c r="BT95" s="79" t="s">
        <v>77</v>
      </c>
      <c r="BV95" s="79" t="s">
        <v>71</v>
      </c>
      <c r="BW95" s="79" t="s">
        <v>78</v>
      </c>
      <c r="BX95" s="79" t="s">
        <v>4</v>
      </c>
      <c r="CL95" s="79" t="s">
        <v>1</v>
      </c>
      <c r="CM95" s="79" t="s">
        <v>79</v>
      </c>
    </row>
    <row r="96" spans="1:91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0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02 - Protipožární podhled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0"/>
  <sheetViews>
    <sheetView showGridLines="0" tabSelected="1" workbookViewId="0">
      <selection activeCell="I229" sqref="I2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6" t="s">
        <v>78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5" customHeight="1">
      <c r="B4" s="19"/>
      <c r="D4" s="20" t="s">
        <v>80</v>
      </c>
      <c r="L4" s="19"/>
      <c r="M4" s="80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06" t="str">
        <f>'Rekapitulace stavby'!K6</f>
        <v>Ostrava - Domov pro seniory IRIS - Podhledy</v>
      </c>
      <c r="F7" s="207"/>
      <c r="G7" s="207"/>
      <c r="H7" s="207"/>
      <c r="L7" s="19"/>
    </row>
    <row r="8" spans="2:46" s="1" customFormat="1" ht="12" customHeight="1">
      <c r="B8" s="28"/>
      <c r="D8" s="25" t="s">
        <v>81</v>
      </c>
      <c r="L8" s="28"/>
    </row>
    <row r="9" spans="2:46" s="1" customFormat="1" ht="16.5" customHeight="1">
      <c r="B9" s="28"/>
      <c r="E9" s="192" t="s">
        <v>82</v>
      </c>
      <c r="F9" s="205"/>
      <c r="G9" s="205"/>
      <c r="H9" s="205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/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21</v>
      </c>
      <c r="I14" s="25" t="s">
        <v>22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23</v>
      </c>
      <c r="J15" s="23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24</v>
      </c>
      <c r="I17" s="25" t="s">
        <v>22</v>
      </c>
      <c r="J17" s="23" t="str">
        <f>'Rekapitulace stavby'!AN13</f>
        <v/>
      </c>
      <c r="L17" s="28"/>
    </row>
    <row r="18" spans="2:12" s="1" customFormat="1" ht="18" customHeight="1">
      <c r="B18" s="28"/>
      <c r="E18" s="171" t="str">
        <f>'Rekapitulace stavby'!E14</f>
        <v xml:space="preserve"> </v>
      </c>
      <c r="F18" s="171"/>
      <c r="G18" s="171"/>
      <c r="H18" s="171"/>
      <c r="I18" s="25" t="s">
        <v>23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25</v>
      </c>
      <c r="I20" s="25" t="s">
        <v>22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23</v>
      </c>
      <c r="J21" s="23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27</v>
      </c>
      <c r="I23" s="25" t="s">
        <v>22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23</v>
      </c>
      <c r="J24" s="23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28</v>
      </c>
      <c r="L26" s="28"/>
    </row>
    <row r="27" spans="2:12" s="7" customFormat="1" ht="16.5" customHeight="1">
      <c r="B27" s="81"/>
      <c r="E27" s="174" t="s">
        <v>1</v>
      </c>
      <c r="F27" s="174"/>
      <c r="G27" s="174"/>
      <c r="H27" s="174"/>
      <c r="L27" s="81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2" t="s">
        <v>29</v>
      </c>
      <c r="J30" s="62">
        <f>ROUND(J126,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31</v>
      </c>
      <c r="I32" s="31" t="s">
        <v>30</v>
      </c>
      <c r="J32" s="31" t="s">
        <v>32</v>
      </c>
      <c r="L32" s="28"/>
    </row>
    <row r="33" spans="2:12" s="1" customFormat="1" ht="14.45" customHeight="1">
      <c r="B33" s="28"/>
      <c r="D33" s="51" t="s">
        <v>33</v>
      </c>
      <c r="E33" s="25" t="s">
        <v>34</v>
      </c>
      <c r="F33" s="83">
        <f>ROUND((SUM(BE126:BE229)),  2)</f>
        <v>0</v>
      </c>
      <c r="I33" s="84">
        <v>0.21</v>
      </c>
      <c r="J33" s="83">
        <f>ROUND(((SUM(BE126:BE229))*I33),  2)</f>
        <v>0</v>
      </c>
      <c r="L33" s="28"/>
    </row>
    <row r="34" spans="2:12" s="1" customFormat="1" ht="14.45" customHeight="1">
      <c r="B34" s="28"/>
      <c r="E34" s="25" t="s">
        <v>35</v>
      </c>
      <c r="F34" s="83">
        <f>ROUND((SUM(BF126:BF229)),  2)</f>
        <v>0</v>
      </c>
      <c r="I34" s="84">
        <v>0.12</v>
      </c>
      <c r="J34" s="83">
        <f>ROUND(((SUM(BF126:BF229))*I34),  2)</f>
        <v>0</v>
      </c>
      <c r="L34" s="28"/>
    </row>
    <row r="35" spans="2:12" s="1" customFormat="1" ht="14.45" hidden="1" customHeight="1">
      <c r="B35" s="28"/>
      <c r="E35" s="25" t="s">
        <v>36</v>
      </c>
      <c r="F35" s="83">
        <f>ROUND((SUM(BG126:BG229)),  2)</f>
        <v>0</v>
      </c>
      <c r="I35" s="84">
        <v>0.21</v>
      </c>
      <c r="J35" s="83">
        <f>0</f>
        <v>0</v>
      </c>
      <c r="L35" s="28"/>
    </row>
    <row r="36" spans="2:12" s="1" customFormat="1" ht="14.45" hidden="1" customHeight="1">
      <c r="B36" s="28"/>
      <c r="E36" s="25" t="s">
        <v>37</v>
      </c>
      <c r="F36" s="83">
        <f>ROUND((SUM(BH126:BH229)),  2)</f>
        <v>0</v>
      </c>
      <c r="I36" s="84">
        <v>0.12</v>
      </c>
      <c r="J36" s="83">
        <f>0</f>
        <v>0</v>
      </c>
      <c r="L36" s="28"/>
    </row>
    <row r="37" spans="2:12" s="1" customFormat="1" ht="14.45" hidden="1" customHeight="1">
      <c r="B37" s="28"/>
      <c r="E37" s="25" t="s">
        <v>38</v>
      </c>
      <c r="F37" s="83">
        <f>ROUND((SUM(BI126:BI229)),  2)</f>
        <v>0</v>
      </c>
      <c r="I37" s="84">
        <v>0</v>
      </c>
      <c r="J37" s="83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5"/>
      <c r="D39" s="86" t="s">
        <v>39</v>
      </c>
      <c r="E39" s="53"/>
      <c r="F39" s="53"/>
      <c r="G39" s="87" t="s">
        <v>40</v>
      </c>
      <c r="H39" s="88" t="s">
        <v>41</v>
      </c>
      <c r="I39" s="53"/>
      <c r="J39" s="89">
        <f>SUM(J30:J37)</f>
        <v>0</v>
      </c>
      <c r="K39" s="9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44</v>
      </c>
      <c r="E61" s="30"/>
      <c r="F61" s="91" t="s">
        <v>45</v>
      </c>
      <c r="G61" s="39" t="s">
        <v>44</v>
      </c>
      <c r="H61" s="30"/>
      <c r="I61" s="30"/>
      <c r="J61" s="92" t="s">
        <v>45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44</v>
      </c>
      <c r="E76" s="30"/>
      <c r="F76" s="91" t="s">
        <v>45</v>
      </c>
      <c r="G76" s="39" t="s">
        <v>44</v>
      </c>
      <c r="H76" s="30"/>
      <c r="I76" s="30"/>
      <c r="J76" s="92" t="s">
        <v>45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83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206" t="str">
        <f>E7</f>
        <v>Ostrava - Domov pro seniory IRIS - Podhledy</v>
      </c>
      <c r="F85" s="207"/>
      <c r="G85" s="207"/>
      <c r="H85" s="207"/>
      <c r="L85" s="28"/>
    </row>
    <row r="86" spans="2:47" s="1" customFormat="1" ht="12" customHeight="1">
      <c r="B86" s="28"/>
      <c r="C86" s="25" t="s">
        <v>81</v>
      </c>
      <c r="L86" s="28"/>
    </row>
    <row r="87" spans="2:47" s="1" customFormat="1" ht="16.5" customHeight="1">
      <c r="B87" s="28"/>
      <c r="E87" s="192" t="str">
        <f>E9</f>
        <v>02 - Protipožární podhledy EI 30</v>
      </c>
      <c r="F87" s="205"/>
      <c r="G87" s="205"/>
      <c r="H87" s="205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 xml:space="preserve"> </v>
      </c>
      <c r="I89" s="25" t="s">
        <v>20</v>
      </c>
      <c r="J89" s="48" t="str">
        <f>IF(J12="","",J12)</f>
        <v/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21</v>
      </c>
      <c r="F91" s="23" t="str">
        <f>E15</f>
        <v xml:space="preserve"> </v>
      </c>
      <c r="I91" s="25" t="s">
        <v>25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5" t="s">
        <v>24</v>
      </c>
      <c r="F92" s="23" t="str">
        <f>IF(E18="","",E18)</f>
        <v xml:space="preserve"> </v>
      </c>
      <c r="I92" s="25" t="s">
        <v>27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3" t="s">
        <v>84</v>
      </c>
      <c r="D94" s="85"/>
      <c r="E94" s="85"/>
      <c r="F94" s="85"/>
      <c r="G94" s="85"/>
      <c r="H94" s="85"/>
      <c r="I94" s="85"/>
      <c r="J94" s="94" t="s">
        <v>85</v>
      </c>
      <c r="K94" s="8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5" t="s">
        <v>86</v>
      </c>
      <c r="J96" s="62">
        <f>J126</f>
        <v>0</v>
      </c>
      <c r="L96" s="28"/>
      <c r="AU96" s="16" t="s">
        <v>87</v>
      </c>
    </row>
    <row r="97" spans="2:12" s="8" customFormat="1" ht="24.95" customHeight="1">
      <c r="B97" s="96"/>
      <c r="D97" s="97" t="s">
        <v>88</v>
      </c>
      <c r="E97" s="98"/>
      <c r="F97" s="98"/>
      <c r="G97" s="98"/>
      <c r="H97" s="98"/>
      <c r="I97" s="98"/>
      <c r="J97" s="99">
        <f>J127</f>
        <v>0</v>
      </c>
      <c r="L97" s="96"/>
    </row>
    <row r="98" spans="2:12" s="9" customFormat="1" ht="19.899999999999999" customHeight="1">
      <c r="B98" s="100"/>
      <c r="D98" s="101" t="s">
        <v>89</v>
      </c>
      <c r="E98" s="102"/>
      <c r="F98" s="102"/>
      <c r="G98" s="102"/>
      <c r="H98" s="102"/>
      <c r="I98" s="102"/>
      <c r="J98" s="103">
        <f>J128</f>
        <v>0</v>
      </c>
      <c r="L98" s="100"/>
    </row>
    <row r="99" spans="2:12" s="9" customFormat="1" ht="19.899999999999999" customHeight="1">
      <c r="B99" s="100"/>
      <c r="D99" s="101" t="s">
        <v>90</v>
      </c>
      <c r="E99" s="102"/>
      <c r="F99" s="102"/>
      <c r="G99" s="102"/>
      <c r="H99" s="102"/>
      <c r="I99" s="102"/>
      <c r="J99" s="103">
        <f>J155</f>
        <v>0</v>
      </c>
      <c r="L99" s="100"/>
    </row>
    <row r="100" spans="2:12" s="9" customFormat="1" ht="19.899999999999999" customHeight="1">
      <c r="B100" s="100"/>
      <c r="D100" s="101" t="s">
        <v>91</v>
      </c>
      <c r="E100" s="102"/>
      <c r="F100" s="102"/>
      <c r="G100" s="102"/>
      <c r="H100" s="102"/>
      <c r="I100" s="102"/>
      <c r="J100" s="103">
        <f>J174</f>
        <v>0</v>
      </c>
      <c r="L100" s="100"/>
    </row>
    <row r="101" spans="2:12" s="8" customFormat="1" ht="24.95" customHeight="1">
      <c r="B101" s="96"/>
      <c r="D101" s="97" t="s">
        <v>92</v>
      </c>
      <c r="E101" s="98"/>
      <c r="F101" s="98"/>
      <c r="G101" s="98"/>
      <c r="H101" s="98"/>
      <c r="I101" s="98"/>
      <c r="J101" s="99">
        <f>J217</f>
        <v>0</v>
      </c>
      <c r="L101" s="96"/>
    </row>
    <row r="102" spans="2:12" s="9" customFormat="1" ht="19.899999999999999" customHeight="1">
      <c r="B102" s="100"/>
      <c r="D102" s="101" t="s">
        <v>93</v>
      </c>
      <c r="E102" s="102"/>
      <c r="F102" s="102"/>
      <c r="G102" s="102"/>
      <c r="H102" s="102"/>
      <c r="I102" s="102"/>
      <c r="J102" s="103">
        <f>J218</f>
        <v>0</v>
      </c>
      <c r="L102" s="100"/>
    </row>
    <row r="103" spans="2:12" s="8" customFormat="1" ht="24.95" customHeight="1">
      <c r="B103" s="96"/>
      <c r="D103" s="97" t="s">
        <v>94</v>
      </c>
      <c r="E103" s="98"/>
      <c r="F103" s="98"/>
      <c r="G103" s="98"/>
      <c r="H103" s="98"/>
      <c r="I103" s="98"/>
      <c r="J103" s="99">
        <f>J220</f>
        <v>0</v>
      </c>
      <c r="L103" s="96"/>
    </row>
    <row r="104" spans="2:12" s="9" customFormat="1" ht="19.899999999999999" customHeight="1">
      <c r="B104" s="100"/>
      <c r="D104" s="101" t="s">
        <v>95</v>
      </c>
      <c r="E104" s="102"/>
      <c r="F104" s="102"/>
      <c r="G104" s="102"/>
      <c r="H104" s="102"/>
      <c r="I104" s="102"/>
      <c r="J104" s="103">
        <f>J221</f>
        <v>0</v>
      </c>
      <c r="L104" s="100"/>
    </row>
    <row r="105" spans="2:12" s="9" customFormat="1" ht="19.899999999999999" customHeight="1">
      <c r="B105" s="100"/>
      <c r="D105" s="101" t="s">
        <v>96</v>
      </c>
      <c r="E105" s="102"/>
      <c r="F105" s="102"/>
      <c r="G105" s="102"/>
      <c r="H105" s="102"/>
      <c r="I105" s="102"/>
      <c r="J105" s="103">
        <f>J226</f>
        <v>0</v>
      </c>
      <c r="L105" s="100"/>
    </row>
    <row r="106" spans="2:12" s="9" customFormat="1" ht="19.899999999999999" customHeight="1">
      <c r="B106" s="100"/>
      <c r="D106" s="101" t="s">
        <v>97</v>
      </c>
      <c r="E106" s="102"/>
      <c r="F106" s="102"/>
      <c r="G106" s="102"/>
      <c r="H106" s="102"/>
      <c r="I106" s="102"/>
      <c r="J106" s="103">
        <f>J228</f>
        <v>0</v>
      </c>
      <c r="L106" s="100"/>
    </row>
    <row r="107" spans="2:12" s="1" customFormat="1" ht="21.75" customHeight="1">
      <c r="B107" s="28"/>
      <c r="L107" s="28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4.95" customHeight="1">
      <c r="B113" s="28"/>
      <c r="C113" s="20" t="s">
        <v>98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5" t="s">
        <v>14</v>
      </c>
      <c r="L115" s="28"/>
    </row>
    <row r="116" spans="2:63" s="1" customFormat="1" ht="16.5" customHeight="1">
      <c r="B116" s="28"/>
      <c r="E116" s="206" t="str">
        <f>E7</f>
        <v>Ostrava - Domov pro seniory IRIS - Podhledy</v>
      </c>
      <c r="F116" s="207"/>
      <c r="G116" s="207"/>
      <c r="H116" s="207"/>
      <c r="L116" s="28"/>
    </row>
    <row r="117" spans="2:63" s="1" customFormat="1" ht="12" customHeight="1">
      <c r="B117" s="28"/>
      <c r="C117" s="25" t="s">
        <v>81</v>
      </c>
      <c r="L117" s="28"/>
    </row>
    <row r="118" spans="2:63" s="1" customFormat="1" ht="16.5" customHeight="1">
      <c r="B118" s="28"/>
      <c r="E118" s="192" t="str">
        <f>E9</f>
        <v>02 - Protipožární podhledy EI 30</v>
      </c>
      <c r="F118" s="205"/>
      <c r="G118" s="205"/>
      <c r="H118" s="205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5" t="s">
        <v>18</v>
      </c>
      <c r="F120" s="23" t="str">
        <f>F12</f>
        <v xml:space="preserve"> </v>
      </c>
      <c r="I120" s="25" t="s">
        <v>20</v>
      </c>
      <c r="J120" s="48" t="str">
        <f>IF(J12="","",J12)</f>
        <v/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5" t="s">
        <v>21</v>
      </c>
      <c r="F122" s="23" t="str">
        <f>E15</f>
        <v xml:space="preserve"> </v>
      </c>
      <c r="I122" s="25" t="s">
        <v>25</v>
      </c>
      <c r="J122" s="26" t="str">
        <f>E21</f>
        <v xml:space="preserve"> </v>
      </c>
      <c r="L122" s="28"/>
    </row>
    <row r="123" spans="2:63" s="1" customFormat="1" ht="15.2" customHeight="1">
      <c r="B123" s="28"/>
      <c r="C123" s="25" t="s">
        <v>24</v>
      </c>
      <c r="F123" s="23" t="str">
        <f>IF(E18="","",E18)</f>
        <v xml:space="preserve"> </v>
      </c>
      <c r="I123" s="25" t="s">
        <v>27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04"/>
      <c r="C125" s="105" t="s">
        <v>99</v>
      </c>
      <c r="D125" s="106" t="s">
        <v>54</v>
      </c>
      <c r="E125" s="106" t="s">
        <v>50</v>
      </c>
      <c r="F125" s="106" t="s">
        <v>51</v>
      </c>
      <c r="G125" s="106" t="s">
        <v>100</v>
      </c>
      <c r="H125" s="106" t="s">
        <v>101</v>
      </c>
      <c r="I125" s="106" t="s">
        <v>102</v>
      </c>
      <c r="J125" s="107" t="s">
        <v>85</v>
      </c>
      <c r="K125" s="108" t="s">
        <v>103</v>
      </c>
      <c r="L125" s="104"/>
      <c r="M125" s="55" t="s">
        <v>1</v>
      </c>
      <c r="N125" s="56" t="s">
        <v>33</v>
      </c>
      <c r="O125" s="56" t="s">
        <v>104</v>
      </c>
      <c r="P125" s="56" t="s">
        <v>105</v>
      </c>
      <c r="Q125" s="56" t="s">
        <v>106</v>
      </c>
      <c r="R125" s="56" t="s">
        <v>107</v>
      </c>
      <c r="S125" s="56" t="s">
        <v>108</v>
      </c>
      <c r="T125" s="57" t="s">
        <v>109</v>
      </c>
    </row>
    <row r="126" spans="2:63" s="1" customFormat="1" ht="22.9" customHeight="1">
      <c r="B126" s="28"/>
      <c r="C126" s="60" t="s">
        <v>110</v>
      </c>
      <c r="J126" s="109">
        <f>BK126</f>
        <v>0</v>
      </c>
      <c r="L126" s="28"/>
      <c r="M126" s="58"/>
      <c r="N126" s="49"/>
      <c r="O126" s="49"/>
      <c r="P126" s="110">
        <f>P127+P217+P220</f>
        <v>479.22971999999999</v>
      </c>
      <c r="Q126" s="49"/>
      <c r="R126" s="110">
        <f>R127+R217+R220</f>
        <v>2.7951080999999998</v>
      </c>
      <c r="S126" s="49"/>
      <c r="T126" s="111">
        <f>T127+T217+T220</f>
        <v>1.4800000000000001E-2</v>
      </c>
      <c r="AT126" s="16" t="s">
        <v>68</v>
      </c>
      <c r="AU126" s="16" t="s">
        <v>87</v>
      </c>
      <c r="BK126" s="112">
        <f>BK127+BK217+BK220</f>
        <v>0</v>
      </c>
    </row>
    <row r="127" spans="2:63" s="11" customFormat="1" ht="25.9" customHeight="1">
      <c r="B127" s="113"/>
      <c r="D127" s="114" t="s">
        <v>68</v>
      </c>
      <c r="E127" s="115" t="s">
        <v>111</v>
      </c>
      <c r="F127" s="115" t="s">
        <v>112</v>
      </c>
      <c r="J127" s="116">
        <f>BK127</f>
        <v>0</v>
      </c>
      <c r="L127" s="113"/>
      <c r="M127" s="117"/>
      <c r="P127" s="118">
        <f>P128+P155+P174</f>
        <v>458.76972000000001</v>
      </c>
      <c r="R127" s="118">
        <f>R128+R155+R174</f>
        <v>2.7951080999999998</v>
      </c>
      <c r="T127" s="119">
        <f>T128+T155+T174</f>
        <v>1.4800000000000001E-2</v>
      </c>
      <c r="AR127" s="114" t="s">
        <v>79</v>
      </c>
      <c r="AT127" s="120" t="s">
        <v>68</v>
      </c>
      <c r="AU127" s="120" t="s">
        <v>69</v>
      </c>
      <c r="AY127" s="114" t="s">
        <v>113</v>
      </c>
      <c r="BK127" s="121">
        <f>BK128+BK155+BK174</f>
        <v>0</v>
      </c>
    </row>
    <row r="128" spans="2:63" s="11" customFormat="1" ht="22.9" customHeight="1">
      <c r="B128" s="113"/>
      <c r="D128" s="114" t="s">
        <v>68</v>
      </c>
      <c r="E128" s="122" t="s">
        <v>114</v>
      </c>
      <c r="F128" s="122" t="s">
        <v>115</v>
      </c>
      <c r="J128" s="123">
        <f>BK128</f>
        <v>0</v>
      </c>
      <c r="L128" s="113"/>
      <c r="M128" s="117"/>
      <c r="P128" s="118">
        <f>SUM(P129:P154)</f>
        <v>174.92499999999998</v>
      </c>
      <c r="R128" s="118">
        <f>SUM(R129:R154)</f>
        <v>2.2699999999999998E-2</v>
      </c>
      <c r="T128" s="119">
        <f>SUM(T129:T154)</f>
        <v>0</v>
      </c>
      <c r="AR128" s="114" t="s">
        <v>79</v>
      </c>
      <c r="AT128" s="120" t="s">
        <v>68</v>
      </c>
      <c r="AU128" s="120" t="s">
        <v>77</v>
      </c>
      <c r="AY128" s="114" t="s">
        <v>113</v>
      </c>
      <c r="BK128" s="121">
        <f>SUM(BK129:BK154)</f>
        <v>0</v>
      </c>
    </row>
    <row r="129" spans="2:65" s="1" customFormat="1" ht="24.2" customHeight="1">
      <c r="B129" s="124"/>
      <c r="C129" s="125" t="s">
        <v>77</v>
      </c>
      <c r="D129" s="125" t="s">
        <v>116</v>
      </c>
      <c r="E129" s="126" t="s">
        <v>117</v>
      </c>
      <c r="F129" s="127" t="s">
        <v>118</v>
      </c>
      <c r="G129" s="128" t="s">
        <v>119</v>
      </c>
      <c r="H129" s="129">
        <v>89</v>
      </c>
      <c r="I129" s="130"/>
      <c r="J129" s="130">
        <f>ROUND(I129*H129,2)</f>
        <v>0</v>
      </c>
      <c r="K129" s="131"/>
      <c r="L129" s="28"/>
      <c r="M129" s="132" t="s">
        <v>1</v>
      </c>
      <c r="N129" s="133" t="s">
        <v>34</v>
      </c>
      <c r="O129" s="134">
        <v>0.20100000000000001</v>
      </c>
      <c r="P129" s="134">
        <f>O129*H129</f>
        <v>17.888999999999999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120</v>
      </c>
      <c r="AT129" s="136" t="s">
        <v>116</v>
      </c>
      <c r="AU129" s="136" t="s">
        <v>79</v>
      </c>
      <c r="AY129" s="16" t="s">
        <v>113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6" t="s">
        <v>77</v>
      </c>
      <c r="BK129" s="137">
        <f>ROUND(I129*H129,2)</f>
        <v>0</v>
      </c>
      <c r="BL129" s="16" t="s">
        <v>120</v>
      </c>
      <c r="BM129" s="136" t="s">
        <v>121</v>
      </c>
    </row>
    <row r="130" spans="2:65" s="12" customFormat="1">
      <c r="B130" s="138"/>
      <c r="D130" s="139" t="s">
        <v>122</v>
      </c>
      <c r="E130" s="140" t="s">
        <v>1</v>
      </c>
      <c r="F130" s="141" t="s">
        <v>123</v>
      </c>
      <c r="H130" s="142">
        <v>89</v>
      </c>
      <c r="L130" s="138"/>
      <c r="M130" s="143"/>
      <c r="T130" s="144"/>
      <c r="AT130" s="140" t="s">
        <v>122</v>
      </c>
      <c r="AU130" s="140" t="s">
        <v>79</v>
      </c>
      <c r="AV130" s="12" t="s">
        <v>79</v>
      </c>
      <c r="AW130" s="12" t="s">
        <v>26</v>
      </c>
      <c r="AX130" s="12" t="s">
        <v>69</v>
      </c>
      <c r="AY130" s="140" t="s">
        <v>113</v>
      </c>
    </row>
    <row r="131" spans="2:65" s="13" customFormat="1">
      <c r="B131" s="145"/>
      <c r="D131" s="139" t="s">
        <v>122</v>
      </c>
      <c r="E131" s="146" t="s">
        <v>1</v>
      </c>
      <c r="F131" s="147" t="s">
        <v>124</v>
      </c>
      <c r="H131" s="148">
        <v>89</v>
      </c>
      <c r="L131" s="145"/>
      <c r="M131" s="149"/>
      <c r="T131" s="150"/>
      <c r="AT131" s="146" t="s">
        <v>122</v>
      </c>
      <c r="AU131" s="146" t="s">
        <v>79</v>
      </c>
      <c r="AV131" s="13" t="s">
        <v>125</v>
      </c>
      <c r="AW131" s="13" t="s">
        <v>26</v>
      </c>
      <c r="AX131" s="13" t="s">
        <v>77</v>
      </c>
      <c r="AY131" s="146" t="s">
        <v>113</v>
      </c>
    </row>
    <row r="132" spans="2:65" s="1" customFormat="1" ht="24.2" customHeight="1">
      <c r="B132" s="124"/>
      <c r="C132" s="151" t="s">
        <v>79</v>
      </c>
      <c r="D132" s="151" t="s">
        <v>126</v>
      </c>
      <c r="E132" s="152" t="s">
        <v>127</v>
      </c>
      <c r="F132" s="153" t="s">
        <v>128</v>
      </c>
      <c r="G132" s="154" t="s">
        <v>119</v>
      </c>
      <c r="H132" s="155">
        <v>89</v>
      </c>
      <c r="I132" s="156"/>
      <c r="J132" s="156">
        <f>ROUND(I132*H132,2)</f>
        <v>0</v>
      </c>
      <c r="K132" s="157"/>
      <c r="L132" s="158"/>
      <c r="M132" s="159" t="s">
        <v>1</v>
      </c>
      <c r="N132" s="160" t="s">
        <v>34</v>
      </c>
      <c r="O132" s="134">
        <v>0</v>
      </c>
      <c r="P132" s="134">
        <f>O132*H132</f>
        <v>0</v>
      </c>
      <c r="Q132" s="134">
        <v>1E-4</v>
      </c>
      <c r="R132" s="134">
        <f>Q132*H132</f>
        <v>8.8999999999999999E-3</v>
      </c>
      <c r="S132" s="134">
        <v>0</v>
      </c>
      <c r="T132" s="135">
        <f>S132*H132</f>
        <v>0</v>
      </c>
      <c r="AR132" s="136" t="s">
        <v>129</v>
      </c>
      <c r="AT132" s="136" t="s">
        <v>126</v>
      </c>
      <c r="AU132" s="136" t="s">
        <v>79</v>
      </c>
      <c r="AY132" s="16" t="s">
        <v>113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6" t="s">
        <v>77</v>
      </c>
      <c r="BK132" s="137">
        <f>ROUND(I132*H132,2)</f>
        <v>0</v>
      </c>
      <c r="BL132" s="16" t="s">
        <v>120</v>
      </c>
      <c r="BM132" s="136" t="s">
        <v>130</v>
      </c>
    </row>
    <row r="133" spans="2:65" s="1" customFormat="1" ht="24.2" customHeight="1">
      <c r="B133" s="124"/>
      <c r="C133" s="125" t="s">
        <v>131</v>
      </c>
      <c r="D133" s="125" t="s">
        <v>116</v>
      </c>
      <c r="E133" s="126" t="s">
        <v>132</v>
      </c>
      <c r="F133" s="127" t="s">
        <v>133</v>
      </c>
      <c r="G133" s="128" t="s">
        <v>134</v>
      </c>
      <c r="H133" s="129">
        <v>100</v>
      </c>
      <c r="I133" s="130"/>
      <c r="J133" s="130">
        <f>ROUND(I133*H133,2)</f>
        <v>0</v>
      </c>
      <c r="K133" s="131"/>
      <c r="L133" s="28"/>
      <c r="M133" s="132" t="s">
        <v>1</v>
      </c>
      <c r="N133" s="133" t="s">
        <v>34</v>
      </c>
      <c r="O133" s="134">
        <v>4.5999999999999999E-2</v>
      </c>
      <c r="P133" s="134">
        <f>O133*H133</f>
        <v>4.5999999999999996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120</v>
      </c>
      <c r="AT133" s="136" t="s">
        <v>116</v>
      </c>
      <c r="AU133" s="136" t="s">
        <v>79</v>
      </c>
      <c r="AY133" s="16" t="s">
        <v>113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6" t="s">
        <v>77</v>
      </c>
      <c r="BK133" s="137">
        <f>ROUND(I133*H133,2)</f>
        <v>0</v>
      </c>
      <c r="BL133" s="16" t="s">
        <v>120</v>
      </c>
      <c r="BM133" s="136" t="s">
        <v>135</v>
      </c>
    </row>
    <row r="134" spans="2:65" s="12" customFormat="1">
      <c r="B134" s="138"/>
      <c r="D134" s="139" t="s">
        <v>122</v>
      </c>
      <c r="E134" s="140" t="s">
        <v>1</v>
      </c>
      <c r="F134" s="141" t="s">
        <v>136</v>
      </c>
      <c r="H134" s="142">
        <v>100</v>
      </c>
      <c r="L134" s="138"/>
      <c r="M134" s="143"/>
      <c r="T134" s="144"/>
      <c r="AT134" s="140" t="s">
        <v>122</v>
      </c>
      <c r="AU134" s="140" t="s">
        <v>79</v>
      </c>
      <c r="AV134" s="12" t="s">
        <v>79</v>
      </c>
      <c r="AW134" s="12" t="s">
        <v>26</v>
      </c>
      <c r="AX134" s="12" t="s">
        <v>69</v>
      </c>
      <c r="AY134" s="140" t="s">
        <v>113</v>
      </c>
    </row>
    <row r="135" spans="2:65" s="13" customFormat="1">
      <c r="B135" s="145"/>
      <c r="D135" s="139" t="s">
        <v>122</v>
      </c>
      <c r="E135" s="146" t="s">
        <v>1</v>
      </c>
      <c r="F135" s="147" t="s">
        <v>124</v>
      </c>
      <c r="H135" s="148">
        <v>100</v>
      </c>
      <c r="L135" s="145"/>
      <c r="M135" s="149"/>
      <c r="T135" s="150"/>
      <c r="AT135" s="146" t="s">
        <v>122</v>
      </c>
      <c r="AU135" s="146" t="s">
        <v>79</v>
      </c>
      <c r="AV135" s="13" t="s">
        <v>125</v>
      </c>
      <c r="AW135" s="13" t="s">
        <v>26</v>
      </c>
      <c r="AX135" s="13" t="s">
        <v>77</v>
      </c>
      <c r="AY135" s="146" t="s">
        <v>113</v>
      </c>
    </row>
    <row r="136" spans="2:65" s="1" customFormat="1" ht="24.2" customHeight="1">
      <c r="B136" s="124"/>
      <c r="C136" s="151" t="s">
        <v>125</v>
      </c>
      <c r="D136" s="151" t="s">
        <v>126</v>
      </c>
      <c r="E136" s="152" t="s">
        <v>137</v>
      </c>
      <c r="F136" s="153" t="s">
        <v>138</v>
      </c>
      <c r="G136" s="154" t="s">
        <v>134</v>
      </c>
      <c r="H136" s="155">
        <v>115</v>
      </c>
      <c r="I136" s="156"/>
      <c r="J136" s="156">
        <f>ROUND(I136*H136,2)</f>
        <v>0</v>
      </c>
      <c r="K136" s="157"/>
      <c r="L136" s="158"/>
      <c r="M136" s="159" t="s">
        <v>1</v>
      </c>
      <c r="N136" s="160" t="s">
        <v>34</v>
      </c>
      <c r="O136" s="134">
        <v>0</v>
      </c>
      <c r="P136" s="134">
        <f>O136*H136</f>
        <v>0</v>
      </c>
      <c r="Q136" s="134">
        <v>1.2E-4</v>
      </c>
      <c r="R136" s="134">
        <f>Q136*H136</f>
        <v>1.38E-2</v>
      </c>
      <c r="S136" s="134">
        <v>0</v>
      </c>
      <c r="T136" s="135">
        <f>S136*H136</f>
        <v>0</v>
      </c>
      <c r="AR136" s="136" t="s">
        <v>129</v>
      </c>
      <c r="AT136" s="136" t="s">
        <v>126</v>
      </c>
      <c r="AU136" s="136" t="s">
        <v>79</v>
      </c>
      <c r="AY136" s="16" t="s">
        <v>113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6" t="s">
        <v>77</v>
      </c>
      <c r="BK136" s="137">
        <f>ROUND(I136*H136,2)</f>
        <v>0</v>
      </c>
      <c r="BL136" s="16" t="s">
        <v>120</v>
      </c>
      <c r="BM136" s="136" t="s">
        <v>139</v>
      </c>
    </row>
    <row r="137" spans="2:65" s="12" customFormat="1">
      <c r="B137" s="138"/>
      <c r="D137" s="139" t="s">
        <v>122</v>
      </c>
      <c r="F137" s="141" t="s">
        <v>140</v>
      </c>
      <c r="H137" s="142">
        <v>115</v>
      </c>
      <c r="L137" s="138"/>
      <c r="M137" s="143"/>
      <c r="T137" s="144"/>
      <c r="AT137" s="140" t="s">
        <v>122</v>
      </c>
      <c r="AU137" s="140" t="s">
        <v>79</v>
      </c>
      <c r="AV137" s="12" t="s">
        <v>79</v>
      </c>
      <c r="AW137" s="12" t="s">
        <v>3</v>
      </c>
      <c r="AX137" s="12" t="s">
        <v>77</v>
      </c>
      <c r="AY137" s="140" t="s">
        <v>113</v>
      </c>
    </row>
    <row r="138" spans="2:65" s="1" customFormat="1" ht="16.5" customHeight="1">
      <c r="B138" s="124"/>
      <c r="C138" s="125" t="s">
        <v>141</v>
      </c>
      <c r="D138" s="125" t="s">
        <v>116</v>
      </c>
      <c r="E138" s="126" t="s">
        <v>142</v>
      </c>
      <c r="F138" s="127" t="s">
        <v>143</v>
      </c>
      <c r="G138" s="128" t="s">
        <v>119</v>
      </c>
      <c r="H138" s="129">
        <v>89</v>
      </c>
      <c r="I138" s="130"/>
      <c r="J138" s="130">
        <f>ROUND(I138*H138,2)</f>
        <v>0</v>
      </c>
      <c r="K138" s="131"/>
      <c r="L138" s="28"/>
      <c r="M138" s="132" t="s">
        <v>1</v>
      </c>
      <c r="N138" s="133" t="s">
        <v>34</v>
      </c>
      <c r="O138" s="134">
        <v>0.34799999999999998</v>
      </c>
      <c r="P138" s="134">
        <f>O138*H138</f>
        <v>30.971999999999998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120</v>
      </c>
      <c r="AT138" s="136" t="s">
        <v>116</v>
      </c>
      <c r="AU138" s="136" t="s">
        <v>79</v>
      </c>
      <c r="AY138" s="16" t="s">
        <v>113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6" t="s">
        <v>77</v>
      </c>
      <c r="BK138" s="137">
        <f>ROUND(I138*H138,2)</f>
        <v>0</v>
      </c>
      <c r="BL138" s="16" t="s">
        <v>120</v>
      </c>
      <c r="BM138" s="136" t="s">
        <v>144</v>
      </c>
    </row>
    <row r="139" spans="2:65" s="12" customFormat="1">
      <c r="B139" s="138"/>
      <c r="D139" s="139" t="s">
        <v>122</v>
      </c>
      <c r="E139" s="140" t="s">
        <v>1</v>
      </c>
      <c r="F139" s="141" t="s">
        <v>123</v>
      </c>
      <c r="H139" s="142">
        <v>89</v>
      </c>
      <c r="L139" s="138"/>
      <c r="M139" s="143"/>
      <c r="T139" s="144"/>
      <c r="AT139" s="140" t="s">
        <v>122</v>
      </c>
      <c r="AU139" s="140" t="s">
        <v>79</v>
      </c>
      <c r="AV139" s="12" t="s">
        <v>79</v>
      </c>
      <c r="AW139" s="12" t="s">
        <v>26</v>
      </c>
      <c r="AX139" s="12" t="s">
        <v>69</v>
      </c>
      <c r="AY139" s="140" t="s">
        <v>113</v>
      </c>
    </row>
    <row r="140" spans="2:65" s="13" customFormat="1">
      <c r="B140" s="145"/>
      <c r="D140" s="139" t="s">
        <v>122</v>
      </c>
      <c r="E140" s="146" t="s">
        <v>1</v>
      </c>
      <c r="F140" s="147" t="s">
        <v>124</v>
      </c>
      <c r="H140" s="148">
        <v>89</v>
      </c>
      <c r="L140" s="145"/>
      <c r="M140" s="149"/>
      <c r="T140" s="150"/>
      <c r="AT140" s="146" t="s">
        <v>122</v>
      </c>
      <c r="AU140" s="146" t="s">
        <v>79</v>
      </c>
      <c r="AV140" s="13" t="s">
        <v>125</v>
      </c>
      <c r="AW140" s="13" t="s">
        <v>26</v>
      </c>
      <c r="AX140" s="13" t="s">
        <v>77</v>
      </c>
      <c r="AY140" s="146" t="s">
        <v>113</v>
      </c>
    </row>
    <row r="141" spans="2:65" s="1" customFormat="1" ht="37.9" customHeight="1">
      <c r="B141" s="124"/>
      <c r="C141" s="125" t="s">
        <v>145</v>
      </c>
      <c r="D141" s="125" t="s">
        <v>116</v>
      </c>
      <c r="E141" s="126" t="s">
        <v>146</v>
      </c>
      <c r="F141" s="127" t="s">
        <v>147</v>
      </c>
      <c r="G141" s="128" t="s">
        <v>119</v>
      </c>
      <c r="H141" s="129">
        <v>89</v>
      </c>
      <c r="I141" s="130"/>
      <c r="J141" s="130">
        <f>ROUND(I141*H141,2)</f>
        <v>0</v>
      </c>
      <c r="K141" s="131"/>
      <c r="L141" s="28"/>
      <c r="M141" s="132" t="s">
        <v>1</v>
      </c>
      <c r="N141" s="133" t="s">
        <v>34</v>
      </c>
      <c r="O141" s="134">
        <v>1.056</v>
      </c>
      <c r="P141" s="134">
        <f>O141*H141</f>
        <v>93.984000000000009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120</v>
      </c>
      <c r="AT141" s="136" t="s">
        <v>116</v>
      </c>
      <c r="AU141" s="136" t="s">
        <v>79</v>
      </c>
      <c r="AY141" s="16" t="s">
        <v>113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6" t="s">
        <v>77</v>
      </c>
      <c r="BK141" s="137">
        <f>ROUND(I141*H141,2)</f>
        <v>0</v>
      </c>
      <c r="BL141" s="16" t="s">
        <v>120</v>
      </c>
      <c r="BM141" s="136" t="s">
        <v>148</v>
      </c>
    </row>
    <row r="142" spans="2:65" s="12" customFormat="1">
      <c r="B142" s="138"/>
      <c r="D142" s="139" t="s">
        <v>122</v>
      </c>
      <c r="E142" s="140" t="s">
        <v>1</v>
      </c>
      <c r="F142" s="141" t="s">
        <v>123</v>
      </c>
      <c r="H142" s="142">
        <v>89</v>
      </c>
      <c r="L142" s="138"/>
      <c r="M142" s="143"/>
      <c r="T142" s="144"/>
      <c r="AT142" s="140" t="s">
        <v>122</v>
      </c>
      <c r="AU142" s="140" t="s">
        <v>79</v>
      </c>
      <c r="AV142" s="12" t="s">
        <v>79</v>
      </c>
      <c r="AW142" s="12" t="s">
        <v>26</v>
      </c>
      <c r="AX142" s="12" t="s">
        <v>69</v>
      </c>
      <c r="AY142" s="140" t="s">
        <v>113</v>
      </c>
    </row>
    <row r="143" spans="2:65" s="13" customFormat="1">
      <c r="B143" s="145"/>
      <c r="D143" s="139" t="s">
        <v>122</v>
      </c>
      <c r="E143" s="146" t="s">
        <v>1</v>
      </c>
      <c r="F143" s="147" t="s">
        <v>124</v>
      </c>
      <c r="H143" s="148">
        <v>89</v>
      </c>
      <c r="L143" s="145"/>
      <c r="M143" s="149"/>
      <c r="T143" s="150"/>
      <c r="AT143" s="146" t="s">
        <v>122</v>
      </c>
      <c r="AU143" s="146" t="s">
        <v>79</v>
      </c>
      <c r="AV143" s="13" t="s">
        <v>125</v>
      </c>
      <c r="AW143" s="13" t="s">
        <v>26</v>
      </c>
      <c r="AX143" s="13" t="s">
        <v>77</v>
      </c>
      <c r="AY143" s="146" t="s">
        <v>113</v>
      </c>
    </row>
    <row r="144" spans="2:65" s="1" customFormat="1" ht="24.2" customHeight="1">
      <c r="B144" s="124"/>
      <c r="C144" s="125" t="s">
        <v>149</v>
      </c>
      <c r="D144" s="125" t="s">
        <v>116</v>
      </c>
      <c r="E144" s="126" t="s">
        <v>150</v>
      </c>
      <c r="F144" s="127" t="s">
        <v>151</v>
      </c>
      <c r="G144" s="128" t="s">
        <v>119</v>
      </c>
      <c r="H144" s="129">
        <v>6</v>
      </c>
      <c r="I144" s="130"/>
      <c r="J144" s="130">
        <f>ROUND(I144*H144,2)</f>
        <v>0</v>
      </c>
      <c r="K144" s="131"/>
      <c r="L144" s="28"/>
      <c r="M144" s="132" t="s">
        <v>1</v>
      </c>
      <c r="N144" s="133" t="s">
        <v>34</v>
      </c>
      <c r="O144" s="134">
        <v>1.22</v>
      </c>
      <c r="P144" s="134">
        <f>O144*H144</f>
        <v>7.32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120</v>
      </c>
      <c r="AT144" s="136" t="s">
        <v>116</v>
      </c>
      <c r="AU144" s="136" t="s">
        <v>79</v>
      </c>
      <c r="AY144" s="16" t="s">
        <v>113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6" t="s">
        <v>77</v>
      </c>
      <c r="BK144" s="137">
        <f>ROUND(I144*H144,2)</f>
        <v>0</v>
      </c>
      <c r="BL144" s="16" t="s">
        <v>120</v>
      </c>
      <c r="BM144" s="136" t="s">
        <v>152</v>
      </c>
    </row>
    <row r="145" spans="2:65" s="12" customFormat="1">
      <c r="B145" s="138"/>
      <c r="D145" s="139" t="s">
        <v>122</v>
      </c>
      <c r="E145" s="140" t="s">
        <v>1</v>
      </c>
      <c r="F145" s="141" t="s">
        <v>145</v>
      </c>
      <c r="H145" s="142">
        <v>6</v>
      </c>
      <c r="L145" s="138"/>
      <c r="M145" s="143"/>
      <c r="T145" s="144"/>
      <c r="AT145" s="140" t="s">
        <v>122</v>
      </c>
      <c r="AU145" s="140" t="s">
        <v>79</v>
      </c>
      <c r="AV145" s="12" t="s">
        <v>79</v>
      </c>
      <c r="AW145" s="12" t="s">
        <v>26</v>
      </c>
      <c r="AX145" s="12" t="s">
        <v>69</v>
      </c>
      <c r="AY145" s="140" t="s">
        <v>113</v>
      </c>
    </row>
    <row r="146" spans="2:65" s="13" customFormat="1">
      <c r="B146" s="145"/>
      <c r="D146" s="139" t="s">
        <v>122</v>
      </c>
      <c r="E146" s="146" t="s">
        <v>1</v>
      </c>
      <c r="F146" s="147" t="s">
        <v>124</v>
      </c>
      <c r="H146" s="148">
        <v>6</v>
      </c>
      <c r="L146" s="145"/>
      <c r="M146" s="149"/>
      <c r="T146" s="150"/>
      <c r="AT146" s="146" t="s">
        <v>122</v>
      </c>
      <c r="AU146" s="146" t="s">
        <v>79</v>
      </c>
      <c r="AV146" s="13" t="s">
        <v>125</v>
      </c>
      <c r="AW146" s="13" t="s">
        <v>26</v>
      </c>
      <c r="AX146" s="13" t="s">
        <v>77</v>
      </c>
      <c r="AY146" s="146" t="s">
        <v>113</v>
      </c>
    </row>
    <row r="147" spans="2:65" s="1" customFormat="1" ht="37.9" customHeight="1">
      <c r="B147" s="124"/>
      <c r="C147" s="125" t="s">
        <v>153</v>
      </c>
      <c r="D147" s="125" t="s">
        <v>116</v>
      </c>
      <c r="E147" s="126" t="s">
        <v>154</v>
      </c>
      <c r="F147" s="127" t="s">
        <v>155</v>
      </c>
      <c r="G147" s="128" t="s">
        <v>119</v>
      </c>
      <c r="H147" s="129">
        <v>95</v>
      </c>
      <c r="I147" s="130"/>
      <c r="J147" s="130">
        <f>ROUND(I147*H147,2)</f>
        <v>0</v>
      </c>
      <c r="K147" s="131"/>
      <c r="L147" s="28"/>
      <c r="M147" s="132" t="s">
        <v>1</v>
      </c>
      <c r="N147" s="133" t="s">
        <v>34</v>
      </c>
      <c r="O147" s="134">
        <v>0.21</v>
      </c>
      <c r="P147" s="134">
        <f>O147*H147</f>
        <v>19.95</v>
      </c>
      <c r="Q147" s="134">
        <v>0</v>
      </c>
      <c r="R147" s="134">
        <f>Q147*H147</f>
        <v>0</v>
      </c>
      <c r="S147" s="134">
        <v>0</v>
      </c>
      <c r="T147" s="135">
        <f>S147*H147</f>
        <v>0</v>
      </c>
      <c r="AR147" s="136" t="s">
        <v>120</v>
      </c>
      <c r="AT147" s="136" t="s">
        <v>116</v>
      </c>
      <c r="AU147" s="136" t="s">
        <v>79</v>
      </c>
      <c r="AY147" s="16" t="s">
        <v>113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6" t="s">
        <v>77</v>
      </c>
      <c r="BK147" s="137">
        <f>ROUND(I147*H147,2)</f>
        <v>0</v>
      </c>
      <c r="BL147" s="16" t="s">
        <v>120</v>
      </c>
      <c r="BM147" s="136" t="s">
        <v>156</v>
      </c>
    </row>
    <row r="148" spans="2:65" s="12" customFormat="1">
      <c r="B148" s="138"/>
      <c r="D148" s="139" t="s">
        <v>122</v>
      </c>
      <c r="E148" s="140" t="s">
        <v>1</v>
      </c>
      <c r="F148" s="141" t="s">
        <v>123</v>
      </c>
      <c r="H148" s="142">
        <v>89</v>
      </c>
      <c r="L148" s="138"/>
      <c r="M148" s="143"/>
      <c r="T148" s="144"/>
      <c r="AT148" s="140" t="s">
        <v>122</v>
      </c>
      <c r="AU148" s="140" t="s">
        <v>79</v>
      </c>
      <c r="AV148" s="12" t="s">
        <v>79</v>
      </c>
      <c r="AW148" s="12" t="s">
        <v>26</v>
      </c>
      <c r="AX148" s="12" t="s">
        <v>69</v>
      </c>
      <c r="AY148" s="140" t="s">
        <v>113</v>
      </c>
    </row>
    <row r="149" spans="2:65" s="12" customFormat="1">
      <c r="B149" s="138"/>
      <c r="D149" s="139" t="s">
        <v>122</v>
      </c>
      <c r="E149" s="140" t="s">
        <v>1</v>
      </c>
      <c r="F149" s="141" t="s">
        <v>145</v>
      </c>
      <c r="H149" s="142">
        <v>6</v>
      </c>
      <c r="L149" s="138"/>
      <c r="M149" s="143"/>
      <c r="T149" s="144"/>
      <c r="AT149" s="140" t="s">
        <v>122</v>
      </c>
      <c r="AU149" s="140" t="s">
        <v>79</v>
      </c>
      <c r="AV149" s="12" t="s">
        <v>79</v>
      </c>
      <c r="AW149" s="12" t="s">
        <v>26</v>
      </c>
      <c r="AX149" s="12" t="s">
        <v>69</v>
      </c>
      <c r="AY149" s="140" t="s">
        <v>113</v>
      </c>
    </row>
    <row r="150" spans="2:65" s="13" customFormat="1">
      <c r="B150" s="145"/>
      <c r="D150" s="139" t="s">
        <v>122</v>
      </c>
      <c r="E150" s="146" t="s">
        <v>1</v>
      </c>
      <c r="F150" s="147" t="s">
        <v>124</v>
      </c>
      <c r="H150" s="148">
        <v>95</v>
      </c>
      <c r="L150" s="145"/>
      <c r="M150" s="149"/>
      <c r="T150" s="150"/>
      <c r="AT150" s="146" t="s">
        <v>122</v>
      </c>
      <c r="AU150" s="146" t="s">
        <v>79</v>
      </c>
      <c r="AV150" s="13" t="s">
        <v>125</v>
      </c>
      <c r="AW150" s="13" t="s">
        <v>26</v>
      </c>
      <c r="AX150" s="13" t="s">
        <v>77</v>
      </c>
      <c r="AY150" s="146" t="s">
        <v>113</v>
      </c>
    </row>
    <row r="151" spans="2:65" s="1" customFormat="1" ht="16.5" customHeight="1">
      <c r="B151" s="124"/>
      <c r="C151" s="125" t="s">
        <v>157</v>
      </c>
      <c r="D151" s="125" t="s">
        <v>116</v>
      </c>
      <c r="E151" s="126" t="s">
        <v>158</v>
      </c>
      <c r="F151" s="127" t="s">
        <v>159</v>
      </c>
      <c r="G151" s="128" t="s">
        <v>160</v>
      </c>
      <c r="H151" s="129">
        <v>1</v>
      </c>
      <c r="I151" s="130"/>
      <c r="J151" s="130">
        <f>ROUND(I151*H151,2)</f>
        <v>0</v>
      </c>
      <c r="K151" s="131"/>
      <c r="L151" s="28"/>
      <c r="M151" s="132" t="s">
        <v>1</v>
      </c>
      <c r="N151" s="133" t="s">
        <v>34</v>
      </c>
      <c r="O151" s="134">
        <v>0.21</v>
      </c>
      <c r="P151" s="134">
        <f>O151*H151</f>
        <v>0.21</v>
      </c>
      <c r="Q151" s="134">
        <v>0</v>
      </c>
      <c r="R151" s="134">
        <f>Q151*H151</f>
        <v>0</v>
      </c>
      <c r="S151" s="134">
        <v>0</v>
      </c>
      <c r="T151" s="135">
        <f>S151*H151</f>
        <v>0</v>
      </c>
      <c r="AR151" s="136" t="s">
        <v>120</v>
      </c>
      <c r="AT151" s="136" t="s">
        <v>116</v>
      </c>
      <c r="AU151" s="136" t="s">
        <v>79</v>
      </c>
      <c r="AY151" s="16" t="s">
        <v>113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6" t="s">
        <v>77</v>
      </c>
      <c r="BK151" s="137">
        <f>ROUND(I151*H151,2)</f>
        <v>0</v>
      </c>
      <c r="BL151" s="16" t="s">
        <v>120</v>
      </c>
      <c r="BM151" s="136" t="s">
        <v>161</v>
      </c>
    </row>
    <row r="152" spans="2:65" s="12" customFormat="1">
      <c r="B152" s="138"/>
      <c r="D152" s="139" t="s">
        <v>122</v>
      </c>
      <c r="E152" s="140" t="s">
        <v>1</v>
      </c>
      <c r="F152" s="141" t="s">
        <v>77</v>
      </c>
      <c r="H152" s="142">
        <v>1</v>
      </c>
      <c r="L152" s="138"/>
      <c r="M152" s="143"/>
      <c r="T152" s="144"/>
      <c r="AT152" s="140" t="s">
        <v>122</v>
      </c>
      <c r="AU152" s="140" t="s">
        <v>79</v>
      </c>
      <c r="AV152" s="12" t="s">
        <v>79</v>
      </c>
      <c r="AW152" s="12" t="s">
        <v>26</v>
      </c>
      <c r="AX152" s="12" t="s">
        <v>69</v>
      </c>
      <c r="AY152" s="140" t="s">
        <v>113</v>
      </c>
    </row>
    <row r="153" spans="2:65" s="13" customFormat="1">
      <c r="B153" s="145"/>
      <c r="D153" s="139" t="s">
        <v>122</v>
      </c>
      <c r="E153" s="146" t="s">
        <v>1</v>
      </c>
      <c r="F153" s="147" t="s">
        <v>124</v>
      </c>
      <c r="H153" s="148">
        <v>1</v>
      </c>
      <c r="L153" s="145"/>
      <c r="M153" s="149"/>
      <c r="T153" s="150"/>
      <c r="AT153" s="146" t="s">
        <v>122</v>
      </c>
      <c r="AU153" s="146" t="s">
        <v>79</v>
      </c>
      <c r="AV153" s="13" t="s">
        <v>125</v>
      </c>
      <c r="AW153" s="13" t="s">
        <v>26</v>
      </c>
      <c r="AX153" s="13" t="s">
        <v>77</v>
      </c>
      <c r="AY153" s="146" t="s">
        <v>113</v>
      </c>
    </row>
    <row r="154" spans="2:65" s="1" customFormat="1" ht="24.2" customHeight="1">
      <c r="B154" s="124"/>
      <c r="C154" s="125" t="s">
        <v>162</v>
      </c>
      <c r="D154" s="125" t="s">
        <v>116</v>
      </c>
      <c r="E154" s="126" t="s">
        <v>163</v>
      </c>
      <c r="F154" s="127" t="s">
        <v>164</v>
      </c>
      <c r="G154" s="128" t="s">
        <v>165</v>
      </c>
      <c r="H154" s="129">
        <v>1096.588</v>
      </c>
      <c r="I154" s="130"/>
      <c r="J154" s="130">
        <f>ROUND(I154*H154,2)</f>
        <v>0</v>
      </c>
      <c r="K154" s="131"/>
      <c r="L154" s="28"/>
      <c r="M154" s="132" t="s">
        <v>1</v>
      </c>
      <c r="N154" s="133" t="s">
        <v>34</v>
      </c>
      <c r="O154" s="134">
        <v>0</v>
      </c>
      <c r="P154" s="134">
        <f>O154*H154</f>
        <v>0</v>
      </c>
      <c r="Q154" s="134">
        <v>0</v>
      </c>
      <c r="R154" s="134">
        <f>Q154*H154</f>
        <v>0</v>
      </c>
      <c r="S154" s="134">
        <v>0</v>
      </c>
      <c r="T154" s="135">
        <f>S154*H154</f>
        <v>0</v>
      </c>
      <c r="AR154" s="136" t="s">
        <v>120</v>
      </c>
      <c r="AT154" s="136" t="s">
        <v>116</v>
      </c>
      <c r="AU154" s="136" t="s">
        <v>79</v>
      </c>
      <c r="AY154" s="16" t="s">
        <v>113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6" t="s">
        <v>77</v>
      </c>
      <c r="BK154" s="137">
        <f>ROUND(I154*H154,2)</f>
        <v>0</v>
      </c>
      <c r="BL154" s="16" t="s">
        <v>120</v>
      </c>
      <c r="BM154" s="136" t="s">
        <v>166</v>
      </c>
    </row>
    <row r="155" spans="2:65" s="11" customFormat="1" ht="22.9" customHeight="1">
      <c r="B155" s="113"/>
      <c r="D155" s="114" t="s">
        <v>68</v>
      </c>
      <c r="E155" s="122" t="s">
        <v>167</v>
      </c>
      <c r="F155" s="122" t="s">
        <v>168</v>
      </c>
      <c r="J155" s="123">
        <f>BK155</f>
        <v>0</v>
      </c>
      <c r="L155" s="113"/>
      <c r="M155" s="117"/>
      <c r="P155" s="118">
        <f>SUM(P156:P173)</f>
        <v>34.54</v>
      </c>
      <c r="R155" s="118">
        <f>SUM(R156:R173)</f>
        <v>1.3649999999999999E-2</v>
      </c>
      <c r="T155" s="119">
        <f>SUM(T156:T173)</f>
        <v>1.4800000000000001E-2</v>
      </c>
      <c r="AR155" s="114" t="s">
        <v>79</v>
      </c>
      <c r="AT155" s="120" t="s">
        <v>68</v>
      </c>
      <c r="AU155" s="120" t="s">
        <v>77</v>
      </c>
      <c r="AY155" s="114" t="s">
        <v>113</v>
      </c>
      <c r="BK155" s="121">
        <f>SUM(BK156:BK173)</f>
        <v>0</v>
      </c>
    </row>
    <row r="156" spans="2:65" s="1" customFormat="1" ht="16.5" customHeight="1">
      <c r="B156" s="124"/>
      <c r="C156" s="125" t="s">
        <v>169</v>
      </c>
      <c r="D156" s="125" t="s">
        <v>116</v>
      </c>
      <c r="E156" s="126" t="s">
        <v>170</v>
      </c>
      <c r="F156" s="127" t="s">
        <v>171</v>
      </c>
      <c r="G156" s="128" t="s">
        <v>119</v>
      </c>
      <c r="H156" s="129">
        <v>1</v>
      </c>
      <c r="I156" s="130"/>
      <c r="J156" s="130">
        <f>ROUND(I156*H156,2)</f>
        <v>0</v>
      </c>
      <c r="K156" s="131"/>
      <c r="L156" s="28"/>
      <c r="M156" s="132" t="s">
        <v>1</v>
      </c>
      <c r="N156" s="133" t="s">
        <v>34</v>
      </c>
      <c r="O156" s="134">
        <v>0.66</v>
      </c>
      <c r="P156" s="134">
        <f>O156*H156</f>
        <v>0.66</v>
      </c>
      <c r="Q156" s="134">
        <v>0</v>
      </c>
      <c r="R156" s="134">
        <f>Q156*H156</f>
        <v>0</v>
      </c>
      <c r="S156" s="134">
        <v>0</v>
      </c>
      <c r="T156" s="135">
        <f>S156*H156</f>
        <v>0</v>
      </c>
      <c r="AR156" s="136" t="s">
        <v>120</v>
      </c>
      <c r="AT156" s="136" t="s">
        <v>116</v>
      </c>
      <c r="AU156" s="136" t="s">
        <v>79</v>
      </c>
      <c r="AY156" s="16" t="s">
        <v>113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6" t="s">
        <v>77</v>
      </c>
      <c r="BK156" s="137">
        <f>ROUND(I156*H156,2)</f>
        <v>0</v>
      </c>
      <c r="BL156" s="16" t="s">
        <v>120</v>
      </c>
      <c r="BM156" s="136" t="s">
        <v>172</v>
      </c>
    </row>
    <row r="157" spans="2:65" s="12" customFormat="1">
      <c r="B157" s="138"/>
      <c r="D157" s="139" t="s">
        <v>122</v>
      </c>
      <c r="E157" s="140" t="s">
        <v>1</v>
      </c>
      <c r="F157" s="141" t="s">
        <v>77</v>
      </c>
      <c r="H157" s="142">
        <v>1</v>
      </c>
      <c r="L157" s="138"/>
      <c r="M157" s="143"/>
      <c r="T157" s="144"/>
      <c r="AT157" s="140" t="s">
        <v>122</v>
      </c>
      <c r="AU157" s="140" t="s">
        <v>79</v>
      </c>
      <c r="AV157" s="12" t="s">
        <v>79</v>
      </c>
      <c r="AW157" s="12" t="s">
        <v>26</v>
      </c>
      <c r="AX157" s="12" t="s">
        <v>69</v>
      </c>
      <c r="AY157" s="140" t="s">
        <v>113</v>
      </c>
    </row>
    <row r="158" spans="2:65" s="13" customFormat="1">
      <c r="B158" s="145"/>
      <c r="D158" s="139" t="s">
        <v>122</v>
      </c>
      <c r="E158" s="146" t="s">
        <v>1</v>
      </c>
      <c r="F158" s="147" t="s">
        <v>124</v>
      </c>
      <c r="H158" s="148">
        <v>1</v>
      </c>
      <c r="L158" s="145"/>
      <c r="M158" s="149"/>
      <c r="T158" s="150"/>
      <c r="AT158" s="146" t="s">
        <v>122</v>
      </c>
      <c r="AU158" s="146" t="s">
        <v>79</v>
      </c>
      <c r="AV158" s="13" t="s">
        <v>125</v>
      </c>
      <c r="AW158" s="13" t="s">
        <v>26</v>
      </c>
      <c r="AX158" s="13" t="s">
        <v>77</v>
      </c>
      <c r="AY158" s="146" t="s">
        <v>113</v>
      </c>
    </row>
    <row r="159" spans="2:65" s="1" customFormat="1" ht="16.5" customHeight="1">
      <c r="B159" s="124"/>
      <c r="C159" s="125" t="s">
        <v>8</v>
      </c>
      <c r="D159" s="125" t="s">
        <v>116</v>
      </c>
      <c r="E159" s="126" t="s">
        <v>173</v>
      </c>
      <c r="F159" s="127" t="s">
        <v>174</v>
      </c>
      <c r="G159" s="128" t="s">
        <v>119</v>
      </c>
      <c r="H159" s="129">
        <v>31</v>
      </c>
      <c r="I159" s="130"/>
      <c r="J159" s="130">
        <f>ROUND(I159*H159,2)</f>
        <v>0</v>
      </c>
      <c r="K159" s="131"/>
      <c r="L159" s="28"/>
      <c r="M159" s="132" t="s">
        <v>1</v>
      </c>
      <c r="N159" s="133" t="s">
        <v>34</v>
      </c>
      <c r="O159" s="134">
        <v>0.06</v>
      </c>
      <c r="P159" s="134">
        <f>O159*H159</f>
        <v>1.8599999999999999</v>
      </c>
      <c r="Q159" s="134">
        <v>0</v>
      </c>
      <c r="R159" s="134">
        <f>Q159*H159</f>
        <v>0</v>
      </c>
      <c r="S159" s="134">
        <v>2.0000000000000001E-4</v>
      </c>
      <c r="T159" s="135">
        <f>S159*H159</f>
        <v>6.2000000000000006E-3</v>
      </c>
      <c r="AR159" s="136" t="s">
        <v>120</v>
      </c>
      <c r="AT159" s="136" t="s">
        <v>116</v>
      </c>
      <c r="AU159" s="136" t="s">
        <v>79</v>
      </c>
      <c r="AY159" s="16" t="s">
        <v>113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6" t="s">
        <v>77</v>
      </c>
      <c r="BK159" s="137">
        <f>ROUND(I159*H159,2)</f>
        <v>0</v>
      </c>
      <c r="BL159" s="16" t="s">
        <v>120</v>
      </c>
      <c r="BM159" s="136" t="s">
        <v>175</v>
      </c>
    </row>
    <row r="160" spans="2:65" s="1" customFormat="1" ht="16.5" customHeight="1">
      <c r="B160" s="124"/>
      <c r="C160" s="125" t="s">
        <v>176</v>
      </c>
      <c r="D160" s="125" t="s">
        <v>116</v>
      </c>
      <c r="E160" s="126" t="s">
        <v>177</v>
      </c>
      <c r="F160" s="127" t="s">
        <v>178</v>
      </c>
      <c r="G160" s="128" t="s">
        <v>119</v>
      </c>
      <c r="H160" s="129">
        <v>1</v>
      </c>
      <c r="I160" s="130"/>
      <c r="J160" s="130">
        <f>ROUND(I160*H160,2)</f>
        <v>0</v>
      </c>
      <c r="K160" s="131"/>
      <c r="L160" s="28"/>
      <c r="M160" s="132" t="s">
        <v>1</v>
      </c>
      <c r="N160" s="133" t="s">
        <v>34</v>
      </c>
      <c r="O160" s="134">
        <v>0.1</v>
      </c>
      <c r="P160" s="134">
        <f>O160*H160</f>
        <v>0.1</v>
      </c>
      <c r="Q160" s="134">
        <v>0</v>
      </c>
      <c r="R160" s="134">
        <f>Q160*H160</f>
        <v>0</v>
      </c>
      <c r="S160" s="134">
        <v>2.0000000000000001E-4</v>
      </c>
      <c r="T160" s="135">
        <f>S160*H160</f>
        <v>2.0000000000000001E-4</v>
      </c>
      <c r="AR160" s="136" t="s">
        <v>120</v>
      </c>
      <c r="AT160" s="136" t="s">
        <v>116</v>
      </c>
      <c r="AU160" s="136" t="s">
        <v>79</v>
      </c>
      <c r="AY160" s="16" t="s">
        <v>113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6" t="s">
        <v>77</v>
      </c>
      <c r="BK160" s="137">
        <f>ROUND(I160*H160,2)</f>
        <v>0</v>
      </c>
      <c r="BL160" s="16" t="s">
        <v>120</v>
      </c>
      <c r="BM160" s="136" t="s">
        <v>179</v>
      </c>
    </row>
    <row r="161" spans="2:65" s="12" customFormat="1">
      <c r="B161" s="138"/>
      <c r="D161" s="139" t="s">
        <v>122</v>
      </c>
      <c r="E161" s="140" t="s">
        <v>1</v>
      </c>
      <c r="F161" s="141" t="s">
        <v>77</v>
      </c>
      <c r="H161" s="142">
        <v>1</v>
      </c>
      <c r="L161" s="138"/>
      <c r="M161" s="143"/>
      <c r="T161" s="144"/>
      <c r="AT161" s="140" t="s">
        <v>122</v>
      </c>
      <c r="AU161" s="140" t="s">
        <v>79</v>
      </c>
      <c r="AV161" s="12" t="s">
        <v>79</v>
      </c>
      <c r="AW161" s="12" t="s">
        <v>26</v>
      </c>
      <c r="AX161" s="12" t="s">
        <v>69</v>
      </c>
      <c r="AY161" s="140" t="s">
        <v>113</v>
      </c>
    </row>
    <row r="162" spans="2:65" s="13" customFormat="1">
      <c r="B162" s="145"/>
      <c r="D162" s="139" t="s">
        <v>122</v>
      </c>
      <c r="E162" s="146" t="s">
        <v>1</v>
      </c>
      <c r="F162" s="147" t="s">
        <v>124</v>
      </c>
      <c r="H162" s="148">
        <v>1</v>
      </c>
      <c r="L162" s="145"/>
      <c r="M162" s="149"/>
      <c r="T162" s="150"/>
      <c r="AT162" s="146" t="s">
        <v>122</v>
      </c>
      <c r="AU162" s="146" t="s">
        <v>79</v>
      </c>
      <c r="AV162" s="13" t="s">
        <v>125</v>
      </c>
      <c r="AW162" s="13" t="s">
        <v>26</v>
      </c>
      <c r="AX162" s="13" t="s">
        <v>77</v>
      </c>
      <c r="AY162" s="146" t="s">
        <v>113</v>
      </c>
    </row>
    <row r="163" spans="2:65" s="1" customFormat="1" ht="16.5" customHeight="1">
      <c r="B163" s="124"/>
      <c r="C163" s="125" t="s">
        <v>180</v>
      </c>
      <c r="D163" s="125" t="s">
        <v>116</v>
      </c>
      <c r="E163" s="126" t="s">
        <v>181</v>
      </c>
      <c r="F163" s="127" t="s">
        <v>182</v>
      </c>
      <c r="G163" s="128" t="s">
        <v>119</v>
      </c>
      <c r="H163" s="129">
        <v>21</v>
      </c>
      <c r="I163" s="130"/>
      <c r="J163" s="130">
        <f>ROUND(I163*H163,2)</f>
        <v>0</v>
      </c>
      <c r="K163" s="131"/>
      <c r="L163" s="28"/>
      <c r="M163" s="132" t="s">
        <v>1</v>
      </c>
      <c r="N163" s="133" t="s">
        <v>34</v>
      </c>
      <c r="O163" s="134">
        <v>0.65</v>
      </c>
      <c r="P163" s="134">
        <f>O163*H163</f>
        <v>13.65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120</v>
      </c>
      <c r="AT163" s="136" t="s">
        <v>116</v>
      </c>
      <c r="AU163" s="136" t="s">
        <v>79</v>
      </c>
      <c r="AY163" s="16" t="s">
        <v>113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6" t="s">
        <v>77</v>
      </c>
      <c r="BK163" s="137">
        <f>ROUND(I163*H163,2)</f>
        <v>0</v>
      </c>
      <c r="BL163" s="16" t="s">
        <v>120</v>
      </c>
      <c r="BM163" s="136" t="s">
        <v>183</v>
      </c>
    </row>
    <row r="164" spans="2:65" s="12" customFormat="1">
      <c r="B164" s="138"/>
      <c r="D164" s="139" t="s">
        <v>122</v>
      </c>
      <c r="E164" s="140" t="s">
        <v>1</v>
      </c>
      <c r="F164" s="141" t="s">
        <v>7</v>
      </c>
      <c r="H164" s="142">
        <v>21</v>
      </c>
      <c r="L164" s="138"/>
      <c r="M164" s="143"/>
      <c r="T164" s="144"/>
      <c r="AT164" s="140" t="s">
        <v>122</v>
      </c>
      <c r="AU164" s="140" t="s">
        <v>79</v>
      </c>
      <c r="AV164" s="12" t="s">
        <v>79</v>
      </c>
      <c r="AW164" s="12" t="s">
        <v>26</v>
      </c>
      <c r="AX164" s="12" t="s">
        <v>69</v>
      </c>
      <c r="AY164" s="140" t="s">
        <v>113</v>
      </c>
    </row>
    <row r="165" spans="2:65" s="13" customFormat="1">
      <c r="B165" s="145"/>
      <c r="D165" s="139" t="s">
        <v>122</v>
      </c>
      <c r="E165" s="146" t="s">
        <v>1</v>
      </c>
      <c r="F165" s="147" t="s">
        <v>124</v>
      </c>
      <c r="H165" s="148">
        <v>21</v>
      </c>
      <c r="L165" s="145"/>
      <c r="M165" s="149"/>
      <c r="T165" s="150"/>
      <c r="AT165" s="146" t="s">
        <v>122</v>
      </c>
      <c r="AU165" s="146" t="s">
        <v>79</v>
      </c>
      <c r="AV165" s="13" t="s">
        <v>125</v>
      </c>
      <c r="AW165" s="13" t="s">
        <v>26</v>
      </c>
      <c r="AX165" s="13" t="s">
        <v>77</v>
      </c>
      <c r="AY165" s="146" t="s">
        <v>113</v>
      </c>
    </row>
    <row r="166" spans="2:65" s="1" customFormat="1" ht="16.5" customHeight="1">
      <c r="B166" s="124"/>
      <c r="C166" s="125" t="s">
        <v>184</v>
      </c>
      <c r="D166" s="125" t="s">
        <v>116</v>
      </c>
      <c r="E166" s="126" t="s">
        <v>185</v>
      </c>
      <c r="F166" s="127" t="s">
        <v>186</v>
      </c>
      <c r="G166" s="128" t="s">
        <v>119</v>
      </c>
      <c r="H166" s="129">
        <v>21</v>
      </c>
      <c r="I166" s="130"/>
      <c r="J166" s="130">
        <f>ROUND(I166*H166,2)</f>
        <v>0</v>
      </c>
      <c r="K166" s="131"/>
      <c r="L166" s="28"/>
      <c r="M166" s="132" t="s">
        <v>1</v>
      </c>
      <c r="N166" s="133" t="s">
        <v>34</v>
      </c>
      <c r="O166" s="134">
        <v>0.52</v>
      </c>
      <c r="P166" s="134">
        <f>O166*H166</f>
        <v>10.92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120</v>
      </c>
      <c r="AT166" s="136" t="s">
        <v>116</v>
      </c>
      <c r="AU166" s="136" t="s">
        <v>79</v>
      </c>
      <c r="AY166" s="16" t="s">
        <v>113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6" t="s">
        <v>77</v>
      </c>
      <c r="BK166" s="137">
        <f>ROUND(I166*H166,2)</f>
        <v>0</v>
      </c>
      <c r="BL166" s="16" t="s">
        <v>120</v>
      </c>
      <c r="BM166" s="136" t="s">
        <v>187</v>
      </c>
    </row>
    <row r="167" spans="2:65" s="12" customFormat="1">
      <c r="B167" s="138"/>
      <c r="D167" s="139" t="s">
        <v>122</v>
      </c>
      <c r="E167" s="140" t="s">
        <v>1</v>
      </c>
      <c r="F167" s="141" t="s">
        <v>7</v>
      </c>
      <c r="H167" s="142">
        <v>21</v>
      </c>
      <c r="L167" s="138"/>
      <c r="M167" s="143"/>
      <c r="T167" s="144"/>
      <c r="AT167" s="140" t="s">
        <v>122</v>
      </c>
      <c r="AU167" s="140" t="s">
        <v>79</v>
      </c>
      <c r="AV167" s="12" t="s">
        <v>79</v>
      </c>
      <c r="AW167" s="12" t="s">
        <v>26</v>
      </c>
      <c r="AX167" s="12" t="s">
        <v>69</v>
      </c>
      <c r="AY167" s="140" t="s">
        <v>113</v>
      </c>
    </row>
    <row r="168" spans="2:65" s="13" customFormat="1">
      <c r="B168" s="145"/>
      <c r="D168" s="139" t="s">
        <v>122</v>
      </c>
      <c r="E168" s="146" t="s">
        <v>1</v>
      </c>
      <c r="F168" s="147" t="s">
        <v>124</v>
      </c>
      <c r="H168" s="148">
        <v>21</v>
      </c>
      <c r="L168" s="145"/>
      <c r="M168" s="149"/>
      <c r="T168" s="150"/>
      <c r="AT168" s="146" t="s">
        <v>122</v>
      </c>
      <c r="AU168" s="146" t="s">
        <v>79</v>
      </c>
      <c r="AV168" s="13" t="s">
        <v>125</v>
      </c>
      <c r="AW168" s="13" t="s">
        <v>26</v>
      </c>
      <c r="AX168" s="13" t="s">
        <v>77</v>
      </c>
      <c r="AY168" s="146" t="s">
        <v>113</v>
      </c>
    </row>
    <row r="169" spans="2:65" s="1" customFormat="1" ht="24.2" customHeight="1">
      <c r="B169" s="124"/>
      <c r="C169" s="151" t="s">
        <v>120</v>
      </c>
      <c r="D169" s="151" t="s">
        <v>126</v>
      </c>
      <c r="E169" s="152" t="s">
        <v>188</v>
      </c>
      <c r="F169" s="153" t="s">
        <v>189</v>
      </c>
      <c r="G169" s="154" t="s">
        <v>119</v>
      </c>
      <c r="H169" s="155">
        <v>21</v>
      </c>
      <c r="I169" s="156"/>
      <c r="J169" s="156">
        <f>ROUND(I169*H169,2)</f>
        <v>0</v>
      </c>
      <c r="K169" s="157"/>
      <c r="L169" s="158"/>
      <c r="M169" s="159" t="s">
        <v>1</v>
      </c>
      <c r="N169" s="160" t="s">
        <v>34</v>
      </c>
      <c r="O169" s="134">
        <v>0</v>
      </c>
      <c r="P169" s="134">
        <f>O169*H169</f>
        <v>0</v>
      </c>
      <c r="Q169" s="134">
        <v>6.4999999999999997E-4</v>
      </c>
      <c r="R169" s="134">
        <f>Q169*H169</f>
        <v>1.3649999999999999E-2</v>
      </c>
      <c r="S169" s="134">
        <v>0</v>
      </c>
      <c r="T169" s="135">
        <f>S169*H169</f>
        <v>0</v>
      </c>
      <c r="AR169" s="136" t="s">
        <v>129</v>
      </c>
      <c r="AT169" s="136" t="s">
        <v>126</v>
      </c>
      <c r="AU169" s="136" t="s">
        <v>79</v>
      </c>
      <c r="AY169" s="16" t="s">
        <v>113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6" t="s">
        <v>77</v>
      </c>
      <c r="BK169" s="137">
        <f>ROUND(I169*H169,2)</f>
        <v>0</v>
      </c>
      <c r="BL169" s="16" t="s">
        <v>120</v>
      </c>
      <c r="BM169" s="136" t="s">
        <v>190</v>
      </c>
    </row>
    <row r="170" spans="2:65" s="1" customFormat="1" ht="16.5" customHeight="1">
      <c r="B170" s="124"/>
      <c r="C170" s="125" t="s">
        <v>191</v>
      </c>
      <c r="D170" s="125" t="s">
        <v>116</v>
      </c>
      <c r="E170" s="126" t="s">
        <v>192</v>
      </c>
      <c r="F170" s="127" t="s">
        <v>193</v>
      </c>
      <c r="G170" s="128" t="s">
        <v>119</v>
      </c>
      <c r="H170" s="129">
        <v>21</v>
      </c>
      <c r="I170" s="130"/>
      <c r="J170" s="130">
        <f>ROUND(I170*H170,2)</f>
        <v>0</v>
      </c>
      <c r="K170" s="131"/>
      <c r="L170" s="28"/>
      <c r="M170" s="132" t="s">
        <v>1</v>
      </c>
      <c r="N170" s="133" t="s">
        <v>34</v>
      </c>
      <c r="O170" s="134">
        <v>0.35</v>
      </c>
      <c r="P170" s="134">
        <f>O170*H170</f>
        <v>7.35</v>
      </c>
      <c r="Q170" s="134">
        <v>0</v>
      </c>
      <c r="R170" s="134">
        <f>Q170*H170</f>
        <v>0</v>
      </c>
      <c r="S170" s="134">
        <v>4.0000000000000002E-4</v>
      </c>
      <c r="T170" s="135">
        <f>S170*H170</f>
        <v>8.4000000000000012E-3</v>
      </c>
      <c r="AR170" s="136" t="s">
        <v>120</v>
      </c>
      <c r="AT170" s="136" t="s">
        <v>116</v>
      </c>
      <c r="AU170" s="136" t="s">
        <v>79</v>
      </c>
      <c r="AY170" s="16" t="s">
        <v>113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6" t="s">
        <v>77</v>
      </c>
      <c r="BK170" s="137">
        <f>ROUND(I170*H170,2)</f>
        <v>0</v>
      </c>
      <c r="BL170" s="16" t="s">
        <v>120</v>
      </c>
      <c r="BM170" s="136" t="s">
        <v>194</v>
      </c>
    </row>
    <row r="171" spans="2:65" s="12" customFormat="1">
      <c r="B171" s="138"/>
      <c r="D171" s="139" t="s">
        <v>122</v>
      </c>
      <c r="E171" s="140" t="s">
        <v>1</v>
      </c>
      <c r="F171" s="141" t="s">
        <v>7</v>
      </c>
      <c r="H171" s="142">
        <v>21</v>
      </c>
      <c r="L171" s="138"/>
      <c r="M171" s="143"/>
      <c r="T171" s="144"/>
      <c r="AT171" s="140" t="s">
        <v>122</v>
      </c>
      <c r="AU171" s="140" t="s">
        <v>79</v>
      </c>
      <c r="AV171" s="12" t="s">
        <v>79</v>
      </c>
      <c r="AW171" s="12" t="s">
        <v>26</v>
      </c>
      <c r="AX171" s="12" t="s">
        <v>69</v>
      </c>
      <c r="AY171" s="140" t="s">
        <v>113</v>
      </c>
    </row>
    <row r="172" spans="2:65" s="13" customFormat="1">
      <c r="B172" s="145"/>
      <c r="D172" s="139" t="s">
        <v>122</v>
      </c>
      <c r="E172" s="146" t="s">
        <v>1</v>
      </c>
      <c r="F172" s="147" t="s">
        <v>124</v>
      </c>
      <c r="H172" s="148">
        <v>21</v>
      </c>
      <c r="L172" s="145"/>
      <c r="M172" s="149"/>
      <c r="T172" s="150"/>
      <c r="AT172" s="146" t="s">
        <v>122</v>
      </c>
      <c r="AU172" s="146" t="s">
        <v>79</v>
      </c>
      <c r="AV172" s="13" t="s">
        <v>125</v>
      </c>
      <c r="AW172" s="13" t="s">
        <v>26</v>
      </c>
      <c r="AX172" s="13" t="s">
        <v>77</v>
      </c>
      <c r="AY172" s="146" t="s">
        <v>113</v>
      </c>
    </row>
    <row r="173" spans="2:65" s="1" customFormat="1" ht="24.2" customHeight="1">
      <c r="B173" s="124"/>
      <c r="C173" s="125" t="s">
        <v>195</v>
      </c>
      <c r="D173" s="125" t="s">
        <v>116</v>
      </c>
      <c r="E173" s="126" t="s">
        <v>196</v>
      </c>
      <c r="F173" s="127" t="s">
        <v>197</v>
      </c>
      <c r="G173" s="128" t="s">
        <v>165</v>
      </c>
      <c r="H173" s="129">
        <v>668.44100000000003</v>
      </c>
      <c r="I173" s="130"/>
      <c r="J173" s="130">
        <f>ROUND(I173*H173,2)</f>
        <v>0</v>
      </c>
      <c r="K173" s="131"/>
      <c r="L173" s="28"/>
      <c r="M173" s="132" t="s">
        <v>1</v>
      </c>
      <c r="N173" s="133" t="s">
        <v>34</v>
      </c>
      <c r="O173" s="134">
        <v>0</v>
      </c>
      <c r="P173" s="134">
        <f>O173*H173</f>
        <v>0</v>
      </c>
      <c r="Q173" s="134">
        <v>0</v>
      </c>
      <c r="R173" s="134">
        <f>Q173*H173</f>
        <v>0</v>
      </c>
      <c r="S173" s="134">
        <v>0</v>
      </c>
      <c r="T173" s="135">
        <f>S173*H173</f>
        <v>0</v>
      </c>
      <c r="AR173" s="136" t="s">
        <v>120</v>
      </c>
      <c r="AT173" s="136" t="s">
        <v>116</v>
      </c>
      <c r="AU173" s="136" t="s">
        <v>79</v>
      </c>
      <c r="AY173" s="16" t="s">
        <v>113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16" t="s">
        <v>77</v>
      </c>
      <c r="BK173" s="137">
        <f>ROUND(I173*H173,2)</f>
        <v>0</v>
      </c>
      <c r="BL173" s="16" t="s">
        <v>120</v>
      </c>
      <c r="BM173" s="136" t="s">
        <v>198</v>
      </c>
    </row>
    <row r="174" spans="2:65" s="11" customFormat="1" ht="22.9" customHeight="1">
      <c r="B174" s="113"/>
      <c r="D174" s="114" t="s">
        <v>68</v>
      </c>
      <c r="E174" s="122" t="s">
        <v>199</v>
      </c>
      <c r="F174" s="122" t="s">
        <v>200</v>
      </c>
      <c r="J174" s="123">
        <f>BK174</f>
        <v>0</v>
      </c>
      <c r="L174" s="113"/>
      <c r="M174" s="117"/>
      <c r="P174" s="118">
        <f>SUM(P175:P216)</f>
        <v>249.30472</v>
      </c>
      <c r="R174" s="118">
        <f>SUM(R175:R216)</f>
        <v>2.7587580999999997</v>
      </c>
      <c r="T174" s="119">
        <f>SUM(T175:T216)</f>
        <v>0</v>
      </c>
      <c r="AR174" s="114" t="s">
        <v>79</v>
      </c>
      <c r="AT174" s="120" t="s">
        <v>68</v>
      </c>
      <c r="AU174" s="120" t="s">
        <v>77</v>
      </c>
      <c r="AY174" s="114" t="s">
        <v>113</v>
      </c>
      <c r="BK174" s="121">
        <f>SUM(BK175:BK216)</f>
        <v>0</v>
      </c>
    </row>
    <row r="175" spans="2:65" s="1" customFormat="1" ht="16.5" customHeight="1">
      <c r="B175" s="124"/>
      <c r="C175" s="125" t="s">
        <v>201</v>
      </c>
      <c r="D175" s="125" t="s">
        <v>116</v>
      </c>
      <c r="E175" s="126" t="s">
        <v>202</v>
      </c>
      <c r="F175" s="127" t="s">
        <v>203</v>
      </c>
      <c r="G175" s="128" t="s">
        <v>134</v>
      </c>
      <c r="H175" s="129">
        <v>10.5</v>
      </c>
      <c r="I175" s="130"/>
      <c r="J175" s="130">
        <f>ROUND(I175*H175,2)</f>
        <v>0</v>
      </c>
      <c r="K175" s="131"/>
      <c r="L175" s="28"/>
      <c r="M175" s="132" t="s">
        <v>1</v>
      </c>
      <c r="N175" s="133" t="s">
        <v>34</v>
      </c>
      <c r="O175" s="134">
        <v>0.28000000000000003</v>
      </c>
      <c r="P175" s="134">
        <f>O175*H175</f>
        <v>2.9400000000000004</v>
      </c>
      <c r="Q175" s="134">
        <v>4.3800000000000002E-3</v>
      </c>
      <c r="R175" s="134">
        <f>Q175*H175</f>
        <v>4.5990000000000003E-2</v>
      </c>
      <c r="S175" s="134">
        <v>0</v>
      </c>
      <c r="T175" s="135">
        <f>S175*H175</f>
        <v>0</v>
      </c>
      <c r="AR175" s="136" t="s">
        <v>120</v>
      </c>
      <c r="AT175" s="136" t="s">
        <v>116</v>
      </c>
      <c r="AU175" s="136" t="s">
        <v>79</v>
      </c>
      <c r="AY175" s="16" t="s">
        <v>113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6" t="s">
        <v>77</v>
      </c>
      <c r="BK175" s="137">
        <f>ROUND(I175*H175,2)</f>
        <v>0</v>
      </c>
      <c r="BL175" s="16" t="s">
        <v>120</v>
      </c>
      <c r="BM175" s="136" t="s">
        <v>204</v>
      </c>
    </row>
    <row r="176" spans="2:65" s="12" customFormat="1">
      <c r="B176" s="138"/>
      <c r="D176" s="139" t="s">
        <v>122</v>
      </c>
      <c r="E176" s="140" t="s">
        <v>1</v>
      </c>
      <c r="F176" s="141" t="s">
        <v>205</v>
      </c>
      <c r="H176" s="142">
        <v>9.6</v>
      </c>
      <c r="L176" s="138"/>
      <c r="M176" s="143"/>
      <c r="T176" s="144"/>
      <c r="AT176" s="140" t="s">
        <v>122</v>
      </c>
      <c r="AU176" s="140" t="s">
        <v>79</v>
      </c>
      <c r="AV176" s="12" t="s">
        <v>79</v>
      </c>
      <c r="AW176" s="12" t="s">
        <v>26</v>
      </c>
      <c r="AX176" s="12" t="s">
        <v>69</v>
      </c>
      <c r="AY176" s="140" t="s">
        <v>113</v>
      </c>
    </row>
    <row r="177" spans="2:65" s="12" customFormat="1">
      <c r="B177" s="138"/>
      <c r="D177" s="139" t="s">
        <v>122</v>
      </c>
      <c r="E177" s="140" t="s">
        <v>1</v>
      </c>
      <c r="F177" s="141" t="s">
        <v>206</v>
      </c>
      <c r="H177" s="142">
        <v>0.9</v>
      </c>
      <c r="L177" s="138"/>
      <c r="M177" s="143"/>
      <c r="T177" s="144"/>
      <c r="AT177" s="140" t="s">
        <v>122</v>
      </c>
      <c r="AU177" s="140" t="s">
        <v>79</v>
      </c>
      <c r="AV177" s="12" t="s">
        <v>79</v>
      </c>
      <c r="AW177" s="12" t="s">
        <v>26</v>
      </c>
      <c r="AX177" s="12" t="s">
        <v>69</v>
      </c>
      <c r="AY177" s="140" t="s">
        <v>113</v>
      </c>
    </row>
    <row r="178" spans="2:65" s="13" customFormat="1">
      <c r="B178" s="145"/>
      <c r="D178" s="139" t="s">
        <v>122</v>
      </c>
      <c r="E178" s="146" t="s">
        <v>1</v>
      </c>
      <c r="F178" s="147" t="s">
        <v>124</v>
      </c>
      <c r="H178" s="148">
        <v>10.5</v>
      </c>
      <c r="L178" s="145"/>
      <c r="M178" s="149"/>
      <c r="T178" s="150"/>
      <c r="AT178" s="146" t="s">
        <v>122</v>
      </c>
      <c r="AU178" s="146" t="s">
        <v>79</v>
      </c>
      <c r="AV178" s="13" t="s">
        <v>125</v>
      </c>
      <c r="AW178" s="13" t="s">
        <v>26</v>
      </c>
      <c r="AX178" s="13" t="s">
        <v>77</v>
      </c>
      <c r="AY178" s="146" t="s">
        <v>113</v>
      </c>
    </row>
    <row r="179" spans="2:65" s="1" customFormat="1" ht="24.2" customHeight="1">
      <c r="B179" s="124"/>
      <c r="C179" s="125" t="s">
        <v>207</v>
      </c>
      <c r="D179" s="125" t="s">
        <v>116</v>
      </c>
      <c r="E179" s="126" t="s">
        <v>208</v>
      </c>
      <c r="F179" s="127" t="s">
        <v>209</v>
      </c>
      <c r="G179" s="128" t="s">
        <v>134</v>
      </c>
      <c r="H179" s="129">
        <v>10.5</v>
      </c>
      <c r="I179" s="130"/>
      <c r="J179" s="130">
        <f>ROUND(I179*H179,2)</f>
        <v>0</v>
      </c>
      <c r="K179" s="131"/>
      <c r="L179" s="28"/>
      <c r="M179" s="132" t="s">
        <v>1</v>
      </c>
      <c r="N179" s="133" t="s">
        <v>34</v>
      </c>
      <c r="O179" s="134">
        <v>0.25</v>
      </c>
      <c r="P179" s="134">
        <f>O179*H179</f>
        <v>2.625</v>
      </c>
      <c r="Q179" s="134">
        <v>1.0000000000000001E-5</v>
      </c>
      <c r="R179" s="134">
        <f>Q179*H179</f>
        <v>1.05E-4</v>
      </c>
      <c r="S179" s="134">
        <v>0</v>
      </c>
      <c r="T179" s="135">
        <f>S179*H179</f>
        <v>0</v>
      </c>
      <c r="AR179" s="136" t="s">
        <v>120</v>
      </c>
      <c r="AT179" s="136" t="s">
        <v>116</v>
      </c>
      <c r="AU179" s="136" t="s">
        <v>79</v>
      </c>
      <c r="AY179" s="16" t="s">
        <v>113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16" t="s">
        <v>77</v>
      </c>
      <c r="BK179" s="137">
        <f>ROUND(I179*H179,2)</f>
        <v>0</v>
      </c>
      <c r="BL179" s="16" t="s">
        <v>120</v>
      </c>
      <c r="BM179" s="136" t="s">
        <v>210</v>
      </c>
    </row>
    <row r="180" spans="2:65" s="12" customFormat="1">
      <c r="B180" s="138"/>
      <c r="D180" s="139" t="s">
        <v>122</v>
      </c>
      <c r="E180" s="140" t="s">
        <v>1</v>
      </c>
      <c r="F180" s="141" t="s">
        <v>205</v>
      </c>
      <c r="H180" s="142">
        <v>9.6</v>
      </c>
      <c r="L180" s="138"/>
      <c r="M180" s="143"/>
      <c r="T180" s="144"/>
      <c r="AT180" s="140" t="s">
        <v>122</v>
      </c>
      <c r="AU180" s="140" t="s">
        <v>79</v>
      </c>
      <c r="AV180" s="12" t="s">
        <v>79</v>
      </c>
      <c r="AW180" s="12" t="s">
        <v>26</v>
      </c>
      <c r="AX180" s="12" t="s">
        <v>69</v>
      </c>
      <c r="AY180" s="140" t="s">
        <v>113</v>
      </c>
    </row>
    <row r="181" spans="2:65" s="12" customFormat="1">
      <c r="B181" s="138"/>
      <c r="D181" s="139" t="s">
        <v>122</v>
      </c>
      <c r="E181" s="140" t="s">
        <v>1</v>
      </c>
      <c r="F181" s="141" t="s">
        <v>206</v>
      </c>
      <c r="H181" s="142">
        <v>0.9</v>
      </c>
      <c r="L181" s="138"/>
      <c r="M181" s="143"/>
      <c r="T181" s="144"/>
      <c r="AT181" s="140" t="s">
        <v>122</v>
      </c>
      <c r="AU181" s="140" t="s">
        <v>79</v>
      </c>
      <c r="AV181" s="12" t="s">
        <v>79</v>
      </c>
      <c r="AW181" s="12" t="s">
        <v>26</v>
      </c>
      <c r="AX181" s="12" t="s">
        <v>69</v>
      </c>
      <c r="AY181" s="140" t="s">
        <v>113</v>
      </c>
    </row>
    <row r="182" spans="2:65" s="13" customFormat="1">
      <c r="B182" s="145"/>
      <c r="D182" s="139" t="s">
        <v>122</v>
      </c>
      <c r="E182" s="146" t="s">
        <v>1</v>
      </c>
      <c r="F182" s="147" t="s">
        <v>124</v>
      </c>
      <c r="H182" s="148">
        <v>10.5</v>
      </c>
      <c r="L182" s="145"/>
      <c r="M182" s="149"/>
      <c r="T182" s="150"/>
      <c r="AT182" s="146" t="s">
        <v>122</v>
      </c>
      <c r="AU182" s="146" t="s">
        <v>79</v>
      </c>
      <c r="AV182" s="13" t="s">
        <v>125</v>
      </c>
      <c r="AW182" s="13" t="s">
        <v>26</v>
      </c>
      <c r="AX182" s="13" t="s">
        <v>77</v>
      </c>
      <c r="AY182" s="146" t="s">
        <v>113</v>
      </c>
    </row>
    <row r="183" spans="2:65" s="1" customFormat="1" ht="33" customHeight="1">
      <c r="B183" s="124"/>
      <c r="C183" s="125" t="s">
        <v>7</v>
      </c>
      <c r="D183" s="125" t="s">
        <v>116</v>
      </c>
      <c r="E183" s="126" t="s">
        <v>211</v>
      </c>
      <c r="F183" s="127" t="s">
        <v>212</v>
      </c>
      <c r="G183" s="128" t="s">
        <v>213</v>
      </c>
      <c r="H183" s="129">
        <v>470.54</v>
      </c>
      <c r="I183" s="130"/>
      <c r="J183" s="130">
        <f>ROUND(I183*H183,2)</f>
        <v>0</v>
      </c>
      <c r="K183" s="131"/>
      <c r="L183" s="28"/>
      <c r="M183" s="132" t="s">
        <v>1</v>
      </c>
      <c r="N183" s="133" t="s">
        <v>34</v>
      </c>
      <c r="O183" s="134">
        <v>0.51800000000000002</v>
      </c>
      <c r="P183" s="134">
        <f>O183*H183</f>
        <v>243.73972000000001</v>
      </c>
      <c r="Q183" s="134">
        <v>1.0399999999999999E-3</v>
      </c>
      <c r="R183" s="134">
        <f>Q183*H183</f>
        <v>0.48936159999999995</v>
      </c>
      <c r="S183" s="134">
        <v>0</v>
      </c>
      <c r="T183" s="135">
        <f>S183*H183</f>
        <v>0</v>
      </c>
      <c r="AR183" s="136" t="s">
        <v>120</v>
      </c>
      <c r="AT183" s="136" t="s">
        <v>116</v>
      </c>
      <c r="AU183" s="136" t="s">
        <v>79</v>
      </c>
      <c r="AY183" s="16" t="s">
        <v>113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6" t="s">
        <v>77</v>
      </c>
      <c r="BK183" s="137">
        <f>ROUND(I183*H183,2)</f>
        <v>0</v>
      </c>
      <c r="BL183" s="16" t="s">
        <v>120</v>
      </c>
      <c r="BM183" s="136" t="s">
        <v>214</v>
      </c>
    </row>
    <row r="184" spans="2:65" s="14" customFormat="1">
      <c r="B184" s="161"/>
      <c r="D184" s="139" t="s">
        <v>122</v>
      </c>
      <c r="E184" s="162" t="s">
        <v>1</v>
      </c>
      <c r="F184" s="163" t="s">
        <v>215</v>
      </c>
      <c r="H184" s="162" t="s">
        <v>1</v>
      </c>
      <c r="L184" s="161"/>
      <c r="M184" s="164"/>
      <c r="T184" s="165"/>
      <c r="AT184" s="162" t="s">
        <v>122</v>
      </c>
      <c r="AU184" s="162" t="s">
        <v>79</v>
      </c>
      <c r="AV184" s="14" t="s">
        <v>77</v>
      </c>
      <c r="AW184" s="14" t="s">
        <v>26</v>
      </c>
      <c r="AX184" s="14" t="s">
        <v>69</v>
      </c>
      <c r="AY184" s="162" t="s">
        <v>113</v>
      </c>
    </row>
    <row r="185" spans="2:65" s="12" customFormat="1">
      <c r="B185" s="138"/>
      <c r="D185" s="139" t="s">
        <v>122</v>
      </c>
      <c r="E185" s="140" t="s">
        <v>1</v>
      </c>
      <c r="F185" s="141" t="s">
        <v>216</v>
      </c>
      <c r="H185" s="142">
        <v>28.63</v>
      </c>
      <c r="L185" s="138"/>
      <c r="M185" s="143"/>
      <c r="T185" s="144"/>
      <c r="AT185" s="140" t="s">
        <v>122</v>
      </c>
      <c r="AU185" s="140" t="s">
        <v>79</v>
      </c>
      <c r="AV185" s="12" t="s">
        <v>79</v>
      </c>
      <c r="AW185" s="12" t="s">
        <v>26</v>
      </c>
      <c r="AX185" s="12" t="s">
        <v>69</v>
      </c>
      <c r="AY185" s="140" t="s">
        <v>113</v>
      </c>
    </row>
    <row r="186" spans="2:65" s="12" customFormat="1">
      <c r="B186" s="138"/>
      <c r="D186" s="139" t="s">
        <v>122</v>
      </c>
      <c r="E186" s="140" t="s">
        <v>1</v>
      </c>
      <c r="F186" s="141" t="s">
        <v>217</v>
      </c>
      <c r="H186" s="142">
        <v>54.82</v>
      </c>
      <c r="L186" s="138"/>
      <c r="M186" s="143"/>
      <c r="T186" s="144"/>
      <c r="AT186" s="140" t="s">
        <v>122</v>
      </c>
      <c r="AU186" s="140" t="s">
        <v>79</v>
      </c>
      <c r="AV186" s="12" t="s">
        <v>79</v>
      </c>
      <c r="AW186" s="12" t="s">
        <v>26</v>
      </c>
      <c r="AX186" s="12" t="s">
        <v>69</v>
      </c>
      <c r="AY186" s="140" t="s">
        <v>113</v>
      </c>
    </row>
    <row r="187" spans="2:65" s="12" customFormat="1">
      <c r="B187" s="138"/>
      <c r="D187" s="139" t="s">
        <v>122</v>
      </c>
      <c r="E187" s="140" t="s">
        <v>1</v>
      </c>
      <c r="F187" s="141" t="s">
        <v>218</v>
      </c>
      <c r="H187" s="142">
        <v>2.29</v>
      </c>
      <c r="L187" s="138"/>
      <c r="M187" s="143"/>
      <c r="T187" s="144"/>
      <c r="AT187" s="140" t="s">
        <v>122</v>
      </c>
      <c r="AU187" s="140" t="s">
        <v>79</v>
      </c>
      <c r="AV187" s="12" t="s">
        <v>79</v>
      </c>
      <c r="AW187" s="12" t="s">
        <v>26</v>
      </c>
      <c r="AX187" s="12" t="s">
        <v>69</v>
      </c>
      <c r="AY187" s="140" t="s">
        <v>113</v>
      </c>
    </row>
    <row r="188" spans="2:65" s="14" customFormat="1">
      <c r="B188" s="161"/>
      <c r="D188" s="139" t="s">
        <v>122</v>
      </c>
      <c r="E188" s="162" t="s">
        <v>1</v>
      </c>
      <c r="F188" s="163" t="s">
        <v>219</v>
      </c>
      <c r="H188" s="162" t="s">
        <v>1</v>
      </c>
      <c r="L188" s="161"/>
      <c r="M188" s="164"/>
      <c r="T188" s="165"/>
      <c r="AT188" s="162" t="s">
        <v>122</v>
      </c>
      <c r="AU188" s="162" t="s">
        <v>79</v>
      </c>
      <c r="AV188" s="14" t="s">
        <v>77</v>
      </c>
      <c r="AW188" s="14" t="s">
        <v>26</v>
      </c>
      <c r="AX188" s="14" t="s">
        <v>69</v>
      </c>
      <c r="AY188" s="162" t="s">
        <v>113</v>
      </c>
    </row>
    <row r="189" spans="2:65" s="12" customFormat="1">
      <c r="B189" s="138"/>
      <c r="D189" s="139" t="s">
        <v>122</v>
      </c>
      <c r="E189" s="140" t="s">
        <v>1</v>
      </c>
      <c r="F189" s="141" t="s">
        <v>220</v>
      </c>
      <c r="H189" s="142">
        <v>55.2</v>
      </c>
      <c r="L189" s="138"/>
      <c r="M189" s="143"/>
      <c r="T189" s="144"/>
      <c r="AT189" s="140" t="s">
        <v>122</v>
      </c>
      <c r="AU189" s="140" t="s">
        <v>79</v>
      </c>
      <c r="AV189" s="12" t="s">
        <v>79</v>
      </c>
      <c r="AW189" s="12" t="s">
        <v>26</v>
      </c>
      <c r="AX189" s="12" t="s">
        <v>69</v>
      </c>
      <c r="AY189" s="140" t="s">
        <v>113</v>
      </c>
    </row>
    <row r="190" spans="2:65" s="12" customFormat="1">
      <c r="B190" s="138"/>
      <c r="D190" s="139" t="s">
        <v>122</v>
      </c>
      <c r="E190" s="140" t="s">
        <v>1</v>
      </c>
      <c r="F190" s="141" t="s">
        <v>221</v>
      </c>
      <c r="H190" s="142">
        <v>2.25</v>
      </c>
      <c r="L190" s="138"/>
      <c r="M190" s="143"/>
      <c r="T190" s="144"/>
      <c r="AT190" s="140" t="s">
        <v>122</v>
      </c>
      <c r="AU190" s="140" t="s">
        <v>79</v>
      </c>
      <c r="AV190" s="12" t="s">
        <v>79</v>
      </c>
      <c r="AW190" s="12" t="s">
        <v>26</v>
      </c>
      <c r="AX190" s="12" t="s">
        <v>69</v>
      </c>
      <c r="AY190" s="140" t="s">
        <v>113</v>
      </c>
    </row>
    <row r="191" spans="2:65" s="12" customFormat="1">
      <c r="B191" s="138"/>
      <c r="D191" s="139" t="s">
        <v>122</v>
      </c>
      <c r="E191" s="140" t="s">
        <v>1</v>
      </c>
      <c r="F191" s="141" t="s">
        <v>222</v>
      </c>
      <c r="H191" s="142">
        <v>28.65</v>
      </c>
      <c r="L191" s="138"/>
      <c r="M191" s="143"/>
      <c r="T191" s="144"/>
      <c r="AT191" s="140" t="s">
        <v>122</v>
      </c>
      <c r="AU191" s="140" t="s">
        <v>79</v>
      </c>
      <c r="AV191" s="12" t="s">
        <v>79</v>
      </c>
      <c r="AW191" s="12" t="s">
        <v>26</v>
      </c>
      <c r="AX191" s="12" t="s">
        <v>69</v>
      </c>
      <c r="AY191" s="140" t="s">
        <v>113</v>
      </c>
    </row>
    <row r="192" spans="2:65" s="12" customFormat="1">
      <c r="B192" s="138"/>
      <c r="D192" s="139" t="s">
        <v>122</v>
      </c>
      <c r="E192" s="140" t="s">
        <v>1</v>
      </c>
      <c r="F192" s="141" t="s">
        <v>223</v>
      </c>
      <c r="H192" s="142">
        <v>1.31</v>
      </c>
      <c r="L192" s="138"/>
      <c r="M192" s="143"/>
      <c r="T192" s="144"/>
      <c r="AT192" s="140" t="s">
        <v>122</v>
      </c>
      <c r="AU192" s="140" t="s">
        <v>79</v>
      </c>
      <c r="AV192" s="12" t="s">
        <v>79</v>
      </c>
      <c r="AW192" s="12" t="s">
        <v>26</v>
      </c>
      <c r="AX192" s="12" t="s">
        <v>69</v>
      </c>
      <c r="AY192" s="140" t="s">
        <v>113</v>
      </c>
    </row>
    <row r="193" spans="2:51" s="14" customFormat="1">
      <c r="B193" s="161"/>
      <c r="D193" s="139" t="s">
        <v>122</v>
      </c>
      <c r="E193" s="162" t="s">
        <v>1</v>
      </c>
      <c r="F193" s="163" t="s">
        <v>224</v>
      </c>
      <c r="H193" s="162" t="s">
        <v>1</v>
      </c>
      <c r="L193" s="161"/>
      <c r="M193" s="164"/>
      <c r="T193" s="165"/>
      <c r="AT193" s="162" t="s">
        <v>122</v>
      </c>
      <c r="AU193" s="162" t="s">
        <v>79</v>
      </c>
      <c r="AV193" s="14" t="s">
        <v>77</v>
      </c>
      <c r="AW193" s="14" t="s">
        <v>26</v>
      </c>
      <c r="AX193" s="14" t="s">
        <v>69</v>
      </c>
      <c r="AY193" s="162" t="s">
        <v>113</v>
      </c>
    </row>
    <row r="194" spans="2:51" s="12" customFormat="1">
      <c r="B194" s="138"/>
      <c r="D194" s="139" t="s">
        <v>122</v>
      </c>
      <c r="E194" s="140" t="s">
        <v>1</v>
      </c>
      <c r="F194" s="141" t="s">
        <v>225</v>
      </c>
      <c r="H194" s="142">
        <v>26.32</v>
      </c>
      <c r="L194" s="138"/>
      <c r="M194" s="143"/>
      <c r="T194" s="144"/>
      <c r="AT194" s="140" t="s">
        <v>122</v>
      </c>
      <c r="AU194" s="140" t="s">
        <v>79</v>
      </c>
      <c r="AV194" s="12" t="s">
        <v>79</v>
      </c>
      <c r="AW194" s="12" t="s">
        <v>26</v>
      </c>
      <c r="AX194" s="12" t="s">
        <v>69</v>
      </c>
      <c r="AY194" s="140" t="s">
        <v>113</v>
      </c>
    </row>
    <row r="195" spans="2:51" s="14" customFormat="1">
      <c r="B195" s="161"/>
      <c r="D195" s="139" t="s">
        <v>122</v>
      </c>
      <c r="E195" s="162" t="s">
        <v>1</v>
      </c>
      <c r="F195" s="163" t="s">
        <v>226</v>
      </c>
      <c r="H195" s="162" t="s">
        <v>1</v>
      </c>
      <c r="L195" s="161"/>
      <c r="M195" s="164"/>
      <c r="T195" s="165"/>
      <c r="AT195" s="162" t="s">
        <v>122</v>
      </c>
      <c r="AU195" s="162" t="s">
        <v>79</v>
      </c>
      <c r="AV195" s="14" t="s">
        <v>77</v>
      </c>
      <c r="AW195" s="14" t="s">
        <v>26</v>
      </c>
      <c r="AX195" s="14" t="s">
        <v>69</v>
      </c>
      <c r="AY195" s="162" t="s">
        <v>113</v>
      </c>
    </row>
    <row r="196" spans="2:51" s="12" customFormat="1">
      <c r="B196" s="138"/>
      <c r="D196" s="139" t="s">
        <v>122</v>
      </c>
      <c r="E196" s="140" t="s">
        <v>1</v>
      </c>
      <c r="F196" s="141" t="s">
        <v>216</v>
      </c>
      <c r="H196" s="142">
        <v>28.63</v>
      </c>
      <c r="L196" s="138"/>
      <c r="M196" s="143"/>
      <c r="T196" s="144"/>
      <c r="AT196" s="140" t="s">
        <v>122</v>
      </c>
      <c r="AU196" s="140" t="s">
        <v>79</v>
      </c>
      <c r="AV196" s="12" t="s">
        <v>79</v>
      </c>
      <c r="AW196" s="12" t="s">
        <v>26</v>
      </c>
      <c r="AX196" s="12" t="s">
        <v>69</v>
      </c>
      <c r="AY196" s="140" t="s">
        <v>113</v>
      </c>
    </row>
    <row r="197" spans="2:51" s="12" customFormat="1">
      <c r="B197" s="138"/>
      <c r="D197" s="139" t="s">
        <v>122</v>
      </c>
      <c r="E197" s="140" t="s">
        <v>1</v>
      </c>
      <c r="F197" s="141" t="s">
        <v>217</v>
      </c>
      <c r="H197" s="142">
        <v>54.82</v>
      </c>
      <c r="L197" s="138"/>
      <c r="M197" s="143"/>
      <c r="T197" s="144"/>
      <c r="AT197" s="140" t="s">
        <v>122</v>
      </c>
      <c r="AU197" s="140" t="s">
        <v>79</v>
      </c>
      <c r="AV197" s="12" t="s">
        <v>79</v>
      </c>
      <c r="AW197" s="12" t="s">
        <v>26</v>
      </c>
      <c r="AX197" s="12" t="s">
        <v>69</v>
      </c>
      <c r="AY197" s="140" t="s">
        <v>113</v>
      </c>
    </row>
    <row r="198" spans="2:51" s="12" customFormat="1">
      <c r="B198" s="138"/>
      <c r="D198" s="139" t="s">
        <v>122</v>
      </c>
      <c r="E198" s="140" t="s">
        <v>1</v>
      </c>
      <c r="F198" s="141" t="s">
        <v>221</v>
      </c>
      <c r="H198" s="142">
        <v>2.25</v>
      </c>
      <c r="L198" s="138"/>
      <c r="M198" s="143"/>
      <c r="T198" s="144"/>
      <c r="AT198" s="140" t="s">
        <v>122</v>
      </c>
      <c r="AU198" s="140" t="s">
        <v>79</v>
      </c>
      <c r="AV198" s="12" t="s">
        <v>79</v>
      </c>
      <c r="AW198" s="12" t="s">
        <v>26</v>
      </c>
      <c r="AX198" s="12" t="s">
        <v>69</v>
      </c>
      <c r="AY198" s="140" t="s">
        <v>113</v>
      </c>
    </row>
    <row r="199" spans="2:51" s="14" customFormat="1">
      <c r="B199" s="161"/>
      <c r="D199" s="139" t="s">
        <v>122</v>
      </c>
      <c r="E199" s="162" t="s">
        <v>1</v>
      </c>
      <c r="F199" s="163" t="s">
        <v>227</v>
      </c>
      <c r="H199" s="162" t="s">
        <v>1</v>
      </c>
      <c r="L199" s="161"/>
      <c r="M199" s="164"/>
      <c r="T199" s="165"/>
      <c r="AT199" s="162" t="s">
        <v>122</v>
      </c>
      <c r="AU199" s="162" t="s">
        <v>79</v>
      </c>
      <c r="AV199" s="14" t="s">
        <v>77</v>
      </c>
      <c r="AW199" s="14" t="s">
        <v>26</v>
      </c>
      <c r="AX199" s="14" t="s">
        <v>69</v>
      </c>
      <c r="AY199" s="162" t="s">
        <v>113</v>
      </c>
    </row>
    <row r="200" spans="2:51" s="12" customFormat="1">
      <c r="B200" s="138"/>
      <c r="D200" s="139" t="s">
        <v>122</v>
      </c>
      <c r="E200" s="140" t="s">
        <v>1</v>
      </c>
      <c r="F200" s="141" t="s">
        <v>220</v>
      </c>
      <c r="H200" s="142">
        <v>55.2</v>
      </c>
      <c r="L200" s="138"/>
      <c r="M200" s="143"/>
      <c r="T200" s="144"/>
      <c r="AT200" s="140" t="s">
        <v>122</v>
      </c>
      <c r="AU200" s="140" t="s">
        <v>79</v>
      </c>
      <c r="AV200" s="12" t="s">
        <v>79</v>
      </c>
      <c r="AW200" s="12" t="s">
        <v>26</v>
      </c>
      <c r="AX200" s="12" t="s">
        <v>69</v>
      </c>
      <c r="AY200" s="140" t="s">
        <v>113</v>
      </c>
    </row>
    <row r="201" spans="2:51" s="12" customFormat="1">
      <c r="B201" s="138"/>
      <c r="D201" s="139" t="s">
        <v>122</v>
      </c>
      <c r="E201" s="140" t="s">
        <v>1</v>
      </c>
      <c r="F201" s="141" t="s">
        <v>221</v>
      </c>
      <c r="H201" s="142">
        <v>2.25</v>
      </c>
      <c r="L201" s="138"/>
      <c r="M201" s="143"/>
      <c r="T201" s="144"/>
      <c r="AT201" s="140" t="s">
        <v>122</v>
      </c>
      <c r="AU201" s="140" t="s">
        <v>79</v>
      </c>
      <c r="AV201" s="12" t="s">
        <v>79</v>
      </c>
      <c r="AW201" s="12" t="s">
        <v>26</v>
      </c>
      <c r="AX201" s="12" t="s">
        <v>69</v>
      </c>
      <c r="AY201" s="140" t="s">
        <v>113</v>
      </c>
    </row>
    <row r="202" spans="2:51" s="12" customFormat="1">
      <c r="B202" s="138"/>
      <c r="D202" s="139" t="s">
        <v>122</v>
      </c>
      <c r="E202" s="140" t="s">
        <v>1</v>
      </c>
      <c r="F202" s="141" t="s">
        <v>222</v>
      </c>
      <c r="H202" s="142">
        <v>28.65</v>
      </c>
      <c r="L202" s="138"/>
      <c r="M202" s="143"/>
      <c r="T202" s="144"/>
      <c r="AT202" s="140" t="s">
        <v>122</v>
      </c>
      <c r="AU202" s="140" t="s">
        <v>79</v>
      </c>
      <c r="AV202" s="12" t="s">
        <v>79</v>
      </c>
      <c r="AW202" s="12" t="s">
        <v>26</v>
      </c>
      <c r="AX202" s="12" t="s">
        <v>69</v>
      </c>
      <c r="AY202" s="140" t="s">
        <v>113</v>
      </c>
    </row>
    <row r="203" spans="2:51" s="12" customFormat="1">
      <c r="B203" s="138"/>
      <c r="D203" s="139" t="s">
        <v>122</v>
      </c>
      <c r="E203" s="140" t="s">
        <v>1</v>
      </c>
      <c r="F203" s="141" t="s">
        <v>223</v>
      </c>
      <c r="H203" s="142">
        <v>1.31</v>
      </c>
      <c r="L203" s="138"/>
      <c r="M203" s="143"/>
      <c r="T203" s="144"/>
      <c r="AT203" s="140" t="s">
        <v>122</v>
      </c>
      <c r="AU203" s="140" t="s">
        <v>79</v>
      </c>
      <c r="AV203" s="12" t="s">
        <v>79</v>
      </c>
      <c r="AW203" s="12" t="s">
        <v>26</v>
      </c>
      <c r="AX203" s="12" t="s">
        <v>69</v>
      </c>
      <c r="AY203" s="140" t="s">
        <v>113</v>
      </c>
    </row>
    <row r="204" spans="2:51" s="14" customFormat="1">
      <c r="B204" s="161"/>
      <c r="D204" s="139" t="s">
        <v>122</v>
      </c>
      <c r="E204" s="162" t="s">
        <v>1</v>
      </c>
      <c r="F204" s="163" t="s">
        <v>228</v>
      </c>
      <c r="H204" s="162" t="s">
        <v>1</v>
      </c>
      <c r="L204" s="161"/>
      <c r="M204" s="164"/>
      <c r="T204" s="165"/>
      <c r="AT204" s="162" t="s">
        <v>122</v>
      </c>
      <c r="AU204" s="162" t="s">
        <v>79</v>
      </c>
      <c r="AV204" s="14" t="s">
        <v>77</v>
      </c>
      <c r="AW204" s="14" t="s">
        <v>26</v>
      </c>
      <c r="AX204" s="14" t="s">
        <v>69</v>
      </c>
      <c r="AY204" s="162" t="s">
        <v>113</v>
      </c>
    </row>
    <row r="205" spans="2:51" s="12" customFormat="1">
      <c r="B205" s="138"/>
      <c r="D205" s="139" t="s">
        <v>122</v>
      </c>
      <c r="E205" s="140" t="s">
        <v>1</v>
      </c>
      <c r="F205" s="141" t="s">
        <v>229</v>
      </c>
      <c r="H205" s="142">
        <v>27.15</v>
      </c>
      <c r="L205" s="138"/>
      <c r="M205" s="143"/>
      <c r="T205" s="144"/>
      <c r="AT205" s="140" t="s">
        <v>122</v>
      </c>
      <c r="AU205" s="140" t="s">
        <v>79</v>
      </c>
      <c r="AV205" s="12" t="s">
        <v>79</v>
      </c>
      <c r="AW205" s="12" t="s">
        <v>26</v>
      </c>
      <c r="AX205" s="12" t="s">
        <v>69</v>
      </c>
      <c r="AY205" s="140" t="s">
        <v>113</v>
      </c>
    </row>
    <row r="206" spans="2:51" s="14" customFormat="1">
      <c r="B206" s="161"/>
      <c r="D206" s="139" t="s">
        <v>122</v>
      </c>
      <c r="E206" s="162" t="s">
        <v>1</v>
      </c>
      <c r="F206" s="163" t="s">
        <v>230</v>
      </c>
      <c r="H206" s="162" t="s">
        <v>1</v>
      </c>
      <c r="L206" s="161"/>
      <c r="M206" s="164"/>
      <c r="T206" s="165"/>
      <c r="AT206" s="162" t="s">
        <v>122</v>
      </c>
      <c r="AU206" s="162" t="s">
        <v>79</v>
      </c>
      <c r="AV206" s="14" t="s">
        <v>77</v>
      </c>
      <c r="AW206" s="14" t="s">
        <v>26</v>
      </c>
      <c r="AX206" s="14" t="s">
        <v>69</v>
      </c>
      <c r="AY206" s="162" t="s">
        <v>113</v>
      </c>
    </row>
    <row r="207" spans="2:51" s="12" customFormat="1">
      <c r="B207" s="138"/>
      <c r="D207" s="139" t="s">
        <v>122</v>
      </c>
      <c r="E207" s="140" t="s">
        <v>1</v>
      </c>
      <c r="F207" s="141" t="s">
        <v>231</v>
      </c>
      <c r="H207" s="142">
        <v>22.68</v>
      </c>
      <c r="L207" s="138"/>
      <c r="M207" s="143"/>
      <c r="T207" s="144"/>
      <c r="AT207" s="140" t="s">
        <v>122</v>
      </c>
      <c r="AU207" s="140" t="s">
        <v>79</v>
      </c>
      <c r="AV207" s="12" t="s">
        <v>79</v>
      </c>
      <c r="AW207" s="12" t="s">
        <v>26</v>
      </c>
      <c r="AX207" s="12" t="s">
        <v>69</v>
      </c>
      <c r="AY207" s="140" t="s">
        <v>113</v>
      </c>
    </row>
    <row r="208" spans="2:51" s="14" customFormat="1">
      <c r="B208" s="161"/>
      <c r="D208" s="139" t="s">
        <v>122</v>
      </c>
      <c r="E208" s="162" t="s">
        <v>1</v>
      </c>
      <c r="F208" s="163" t="s">
        <v>232</v>
      </c>
      <c r="H208" s="162" t="s">
        <v>1</v>
      </c>
      <c r="L208" s="161"/>
      <c r="M208" s="164"/>
      <c r="T208" s="165"/>
      <c r="AT208" s="162" t="s">
        <v>122</v>
      </c>
      <c r="AU208" s="162" t="s">
        <v>79</v>
      </c>
      <c r="AV208" s="14" t="s">
        <v>77</v>
      </c>
      <c r="AW208" s="14" t="s">
        <v>26</v>
      </c>
      <c r="AX208" s="14" t="s">
        <v>69</v>
      </c>
      <c r="AY208" s="162" t="s">
        <v>113</v>
      </c>
    </row>
    <row r="209" spans="2:65" s="12" customFormat="1">
      <c r="B209" s="138"/>
      <c r="D209" s="139" t="s">
        <v>122</v>
      </c>
      <c r="E209" s="140" t="s">
        <v>1</v>
      </c>
      <c r="F209" s="141" t="s">
        <v>231</v>
      </c>
      <c r="H209" s="142">
        <v>22.68</v>
      </c>
      <c r="L209" s="138"/>
      <c r="M209" s="143"/>
      <c r="T209" s="144"/>
      <c r="AT209" s="140" t="s">
        <v>122</v>
      </c>
      <c r="AU209" s="140" t="s">
        <v>79</v>
      </c>
      <c r="AV209" s="12" t="s">
        <v>79</v>
      </c>
      <c r="AW209" s="12" t="s">
        <v>26</v>
      </c>
      <c r="AX209" s="12" t="s">
        <v>69</v>
      </c>
      <c r="AY209" s="140" t="s">
        <v>113</v>
      </c>
    </row>
    <row r="210" spans="2:65" s="12" customFormat="1">
      <c r="B210" s="138"/>
      <c r="D210" s="139" t="s">
        <v>122</v>
      </c>
      <c r="E210" s="140" t="s">
        <v>1</v>
      </c>
      <c r="F210" s="141" t="s">
        <v>233</v>
      </c>
      <c r="H210" s="142">
        <v>1.38</v>
      </c>
      <c r="L210" s="138"/>
      <c r="M210" s="143"/>
      <c r="T210" s="144"/>
      <c r="AT210" s="140" t="s">
        <v>122</v>
      </c>
      <c r="AU210" s="140" t="s">
        <v>79</v>
      </c>
      <c r="AV210" s="12" t="s">
        <v>79</v>
      </c>
      <c r="AW210" s="12" t="s">
        <v>26</v>
      </c>
      <c r="AX210" s="12" t="s">
        <v>69</v>
      </c>
      <c r="AY210" s="140" t="s">
        <v>113</v>
      </c>
    </row>
    <row r="211" spans="2:65" s="14" customFormat="1">
      <c r="B211" s="161"/>
      <c r="D211" s="139" t="s">
        <v>122</v>
      </c>
      <c r="E211" s="162" t="s">
        <v>1</v>
      </c>
      <c r="F211" s="163" t="s">
        <v>234</v>
      </c>
      <c r="H211" s="162" t="s">
        <v>1</v>
      </c>
      <c r="L211" s="161"/>
      <c r="M211" s="164"/>
      <c r="T211" s="165"/>
      <c r="AT211" s="162" t="s">
        <v>122</v>
      </c>
      <c r="AU211" s="162" t="s">
        <v>79</v>
      </c>
      <c r="AV211" s="14" t="s">
        <v>77</v>
      </c>
      <c r="AW211" s="14" t="s">
        <v>26</v>
      </c>
      <c r="AX211" s="14" t="s">
        <v>69</v>
      </c>
      <c r="AY211" s="162" t="s">
        <v>113</v>
      </c>
    </row>
    <row r="212" spans="2:65" s="12" customFormat="1">
      <c r="B212" s="138"/>
      <c r="D212" s="139" t="s">
        <v>122</v>
      </c>
      <c r="E212" s="140" t="s">
        <v>1</v>
      </c>
      <c r="F212" s="141" t="s">
        <v>235</v>
      </c>
      <c r="H212" s="142">
        <v>24.07</v>
      </c>
      <c r="L212" s="138"/>
      <c r="M212" s="143"/>
      <c r="T212" s="144"/>
      <c r="AT212" s="140" t="s">
        <v>122</v>
      </c>
      <c r="AU212" s="140" t="s">
        <v>79</v>
      </c>
      <c r="AV212" s="12" t="s">
        <v>79</v>
      </c>
      <c r="AW212" s="12" t="s">
        <v>26</v>
      </c>
      <c r="AX212" s="12" t="s">
        <v>69</v>
      </c>
      <c r="AY212" s="140" t="s">
        <v>113</v>
      </c>
    </row>
    <row r="213" spans="2:65" s="13" customFormat="1">
      <c r="B213" s="145"/>
      <c r="D213" s="139" t="s">
        <v>122</v>
      </c>
      <c r="E213" s="146" t="s">
        <v>1</v>
      </c>
      <c r="F213" s="147" t="s">
        <v>124</v>
      </c>
      <c r="H213" s="148">
        <v>470.53999999999996</v>
      </c>
      <c r="L213" s="145"/>
      <c r="M213" s="149"/>
      <c r="T213" s="150"/>
      <c r="AT213" s="146" t="s">
        <v>122</v>
      </c>
      <c r="AU213" s="146" t="s">
        <v>79</v>
      </c>
      <c r="AV213" s="13" t="s">
        <v>125</v>
      </c>
      <c r="AW213" s="13" t="s">
        <v>26</v>
      </c>
      <c r="AX213" s="13" t="s">
        <v>77</v>
      </c>
      <c r="AY213" s="146" t="s">
        <v>113</v>
      </c>
    </row>
    <row r="214" spans="2:65" s="1" customFormat="1" ht="24.2" customHeight="1">
      <c r="B214" s="124"/>
      <c r="C214" s="151" t="s">
        <v>236</v>
      </c>
      <c r="D214" s="151" t="s">
        <v>126</v>
      </c>
      <c r="E214" s="152" t="s">
        <v>237</v>
      </c>
      <c r="F214" s="153" t="s">
        <v>238</v>
      </c>
      <c r="G214" s="154" t="s">
        <v>213</v>
      </c>
      <c r="H214" s="155">
        <v>494.06700000000001</v>
      </c>
      <c r="I214" s="156"/>
      <c r="J214" s="156">
        <f>ROUND(I214*H214,2)</f>
        <v>0</v>
      </c>
      <c r="K214" s="157"/>
      <c r="L214" s="158"/>
      <c r="M214" s="159" t="s">
        <v>1</v>
      </c>
      <c r="N214" s="160" t="s">
        <v>34</v>
      </c>
      <c r="O214" s="134">
        <v>0</v>
      </c>
      <c r="P214" s="134">
        <f>O214*H214</f>
        <v>0</v>
      </c>
      <c r="Q214" s="134">
        <v>4.4999999999999997E-3</v>
      </c>
      <c r="R214" s="134">
        <f>Q214*H214</f>
        <v>2.2233014999999998</v>
      </c>
      <c r="S214" s="134">
        <v>0</v>
      </c>
      <c r="T214" s="135">
        <f>S214*H214</f>
        <v>0</v>
      </c>
      <c r="AR214" s="136" t="s">
        <v>129</v>
      </c>
      <c r="AT214" s="136" t="s">
        <v>126</v>
      </c>
      <c r="AU214" s="136" t="s">
        <v>79</v>
      </c>
      <c r="AY214" s="16" t="s">
        <v>113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6" t="s">
        <v>77</v>
      </c>
      <c r="BK214" s="137">
        <f>ROUND(I214*H214,2)</f>
        <v>0</v>
      </c>
      <c r="BL214" s="16" t="s">
        <v>120</v>
      </c>
      <c r="BM214" s="136" t="s">
        <v>239</v>
      </c>
    </row>
    <row r="215" spans="2:65" s="12" customFormat="1">
      <c r="B215" s="138"/>
      <c r="D215" s="139" t="s">
        <v>122</v>
      </c>
      <c r="F215" s="141" t="s">
        <v>240</v>
      </c>
      <c r="H215" s="142">
        <v>494.06700000000001</v>
      </c>
      <c r="L215" s="138"/>
      <c r="M215" s="143"/>
      <c r="T215" s="144"/>
      <c r="AT215" s="140" t="s">
        <v>122</v>
      </c>
      <c r="AU215" s="140" t="s">
        <v>79</v>
      </c>
      <c r="AV215" s="12" t="s">
        <v>79</v>
      </c>
      <c r="AW215" s="12" t="s">
        <v>3</v>
      </c>
      <c r="AX215" s="12" t="s">
        <v>77</v>
      </c>
      <c r="AY215" s="140" t="s">
        <v>113</v>
      </c>
    </row>
    <row r="216" spans="2:65" s="1" customFormat="1" ht="33" customHeight="1">
      <c r="B216" s="124"/>
      <c r="C216" s="125" t="s">
        <v>241</v>
      </c>
      <c r="D216" s="125" t="s">
        <v>116</v>
      </c>
      <c r="E216" s="126" t="s">
        <v>242</v>
      </c>
      <c r="F216" s="127" t="s">
        <v>243</v>
      </c>
      <c r="G216" s="128" t="s">
        <v>165</v>
      </c>
      <c r="H216" s="129">
        <v>18573.878000000001</v>
      </c>
      <c r="I216" s="130"/>
      <c r="J216" s="130">
        <f>ROUND(I216*H216,2)</f>
        <v>0</v>
      </c>
      <c r="K216" s="131"/>
      <c r="L216" s="28"/>
      <c r="M216" s="132" t="s">
        <v>1</v>
      </c>
      <c r="N216" s="133" t="s">
        <v>34</v>
      </c>
      <c r="O216" s="134">
        <v>0</v>
      </c>
      <c r="P216" s="134">
        <f>O216*H216</f>
        <v>0</v>
      </c>
      <c r="Q216" s="134">
        <v>0</v>
      </c>
      <c r="R216" s="134">
        <f>Q216*H216</f>
        <v>0</v>
      </c>
      <c r="S216" s="134">
        <v>0</v>
      </c>
      <c r="T216" s="135">
        <f>S216*H216</f>
        <v>0</v>
      </c>
      <c r="AR216" s="136" t="s">
        <v>120</v>
      </c>
      <c r="AT216" s="136" t="s">
        <v>116</v>
      </c>
      <c r="AU216" s="136" t="s">
        <v>79</v>
      </c>
      <c r="AY216" s="16" t="s">
        <v>113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6" t="s">
        <v>77</v>
      </c>
      <c r="BK216" s="137">
        <f>ROUND(I216*H216,2)</f>
        <v>0</v>
      </c>
      <c r="BL216" s="16" t="s">
        <v>120</v>
      </c>
      <c r="BM216" s="136" t="s">
        <v>244</v>
      </c>
    </row>
    <row r="217" spans="2:65" s="11" customFormat="1" ht="25.9" customHeight="1">
      <c r="B217" s="113"/>
      <c r="D217" s="114" t="s">
        <v>68</v>
      </c>
      <c r="E217" s="115" t="s">
        <v>126</v>
      </c>
      <c r="F217" s="115" t="s">
        <v>245</v>
      </c>
      <c r="J217" s="116">
        <f>BK217</f>
        <v>0</v>
      </c>
      <c r="L217" s="113"/>
      <c r="M217" s="117"/>
      <c r="P217" s="118">
        <f>P218</f>
        <v>20.46</v>
      </c>
      <c r="R217" s="118">
        <f>R218</f>
        <v>0</v>
      </c>
      <c r="T217" s="119">
        <f>T218</f>
        <v>0</v>
      </c>
      <c r="AR217" s="114" t="s">
        <v>131</v>
      </c>
      <c r="AT217" s="120" t="s">
        <v>68</v>
      </c>
      <c r="AU217" s="120" t="s">
        <v>69</v>
      </c>
      <c r="AY217" s="114" t="s">
        <v>113</v>
      </c>
      <c r="BK217" s="121">
        <f>BK218</f>
        <v>0</v>
      </c>
    </row>
    <row r="218" spans="2:65" s="11" customFormat="1" ht="22.9" customHeight="1">
      <c r="B218" s="113"/>
      <c r="D218" s="114" t="s">
        <v>68</v>
      </c>
      <c r="E218" s="122" t="s">
        <v>246</v>
      </c>
      <c r="F218" s="122" t="s">
        <v>247</v>
      </c>
      <c r="J218" s="123">
        <f>BK218</f>
        <v>0</v>
      </c>
      <c r="L218" s="113"/>
      <c r="M218" s="117"/>
      <c r="P218" s="118">
        <f>P219</f>
        <v>20.46</v>
      </c>
      <c r="R218" s="118">
        <f>R219</f>
        <v>0</v>
      </c>
      <c r="T218" s="119">
        <f>T219</f>
        <v>0</v>
      </c>
      <c r="AR218" s="114" t="s">
        <v>131</v>
      </c>
      <c r="AT218" s="120" t="s">
        <v>68</v>
      </c>
      <c r="AU218" s="120" t="s">
        <v>77</v>
      </c>
      <c r="AY218" s="114" t="s">
        <v>113</v>
      </c>
      <c r="BK218" s="121">
        <f>BK219</f>
        <v>0</v>
      </c>
    </row>
    <row r="219" spans="2:65" s="1" customFormat="1" ht="16.5" customHeight="1">
      <c r="B219" s="124"/>
      <c r="C219" s="125" t="s">
        <v>248</v>
      </c>
      <c r="D219" s="125" t="s">
        <v>116</v>
      </c>
      <c r="E219" s="126" t="s">
        <v>249</v>
      </c>
      <c r="F219" s="127" t="s">
        <v>250</v>
      </c>
      <c r="G219" s="128" t="s">
        <v>119</v>
      </c>
      <c r="H219" s="129">
        <v>31</v>
      </c>
      <c r="I219" s="130"/>
      <c r="J219" s="130">
        <f>ROUND(I219*H219,2)</f>
        <v>0</v>
      </c>
      <c r="K219" s="131"/>
      <c r="L219" s="28"/>
      <c r="M219" s="132" t="s">
        <v>1</v>
      </c>
      <c r="N219" s="133" t="s">
        <v>34</v>
      </c>
      <c r="O219" s="134">
        <v>0.66</v>
      </c>
      <c r="P219" s="134">
        <f>O219*H219</f>
        <v>20.46</v>
      </c>
      <c r="Q219" s="134">
        <v>0</v>
      </c>
      <c r="R219" s="134">
        <f>Q219*H219</f>
        <v>0</v>
      </c>
      <c r="S219" s="134">
        <v>0</v>
      </c>
      <c r="T219" s="135">
        <f>S219*H219</f>
        <v>0</v>
      </c>
      <c r="AR219" s="136" t="s">
        <v>251</v>
      </c>
      <c r="AT219" s="136" t="s">
        <v>116</v>
      </c>
      <c r="AU219" s="136" t="s">
        <v>79</v>
      </c>
      <c r="AY219" s="16" t="s">
        <v>113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16" t="s">
        <v>77</v>
      </c>
      <c r="BK219" s="137">
        <f>ROUND(I219*H219,2)</f>
        <v>0</v>
      </c>
      <c r="BL219" s="16" t="s">
        <v>251</v>
      </c>
      <c r="BM219" s="136" t="s">
        <v>252</v>
      </c>
    </row>
    <row r="220" spans="2:65" s="11" customFormat="1" ht="25.9" customHeight="1">
      <c r="B220" s="113"/>
      <c r="D220" s="114" t="s">
        <v>68</v>
      </c>
      <c r="E220" s="115" t="s">
        <v>253</v>
      </c>
      <c r="F220" s="115" t="s">
        <v>254</v>
      </c>
      <c r="J220" s="116">
        <f>BK220</f>
        <v>0</v>
      </c>
      <c r="L220" s="113"/>
      <c r="M220" s="117"/>
      <c r="P220" s="118">
        <f>P221+P226+P228</f>
        <v>0</v>
      </c>
      <c r="R220" s="118">
        <f>R221+R226+R228</f>
        <v>0</v>
      </c>
      <c r="T220" s="119">
        <f>T221+T226+T228</f>
        <v>0</v>
      </c>
      <c r="AR220" s="114" t="s">
        <v>141</v>
      </c>
      <c r="AT220" s="120" t="s">
        <v>68</v>
      </c>
      <c r="AU220" s="120" t="s">
        <v>69</v>
      </c>
      <c r="AY220" s="114" t="s">
        <v>113</v>
      </c>
      <c r="BK220" s="121">
        <f>BK221+BK226+BK228</f>
        <v>0</v>
      </c>
    </row>
    <row r="221" spans="2:65" s="11" customFormat="1" ht="22.9" customHeight="1">
      <c r="B221" s="113"/>
      <c r="D221" s="114" t="s">
        <v>68</v>
      </c>
      <c r="E221" s="122" t="s">
        <v>255</v>
      </c>
      <c r="F221" s="122" t="s">
        <v>256</v>
      </c>
      <c r="J221" s="123">
        <f>BK221</f>
        <v>0</v>
      </c>
      <c r="L221" s="113"/>
      <c r="M221" s="117"/>
      <c r="P221" s="118">
        <f>SUM(P222:P225)</f>
        <v>0</v>
      </c>
      <c r="R221" s="118">
        <f>SUM(R222:R225)</f>
        <v>0</v>
      </c>
      <c r="T221" s="119">
        <f>SUM(T222:T225)</f>
        <v>0</v>
      </c>
      <c r="AR221" s="114" t="s">
        <v>141</v>
      </c>
      <c r="AT221" s="120" t="s">
        <v>68</v>
      </c>
      <c r="AU221" s="120" t="s">
        <v>77</v>
      </c>
      <c r="AY221" s="114" t="s">
        <v>113</v>
      </c>
      <c r="BK221" s="121">
        <f>SUM(BK222:BK225)</f>
        <v>0</v>
      </c>
    </row>
    <row r="222" spans="2:65" s="1" customFormat="1" ht="16.5" customHeight="1">
      <c r="B222" s="124"/>
      <c r="C222" s="125" t="s">
        <v>257</v>
      </c>
      <c r="D222" s="125" t="s">
        <v>116</v>
      </c>
      <c r="E222" s="126" t="s">
        <v>258</v>
      </c>
      <c r="F222" s="127" t="s">
        <v>259</v>
      </c>
      <c r="G222" s="128" t="s">
        <v>160</v>
      </c>
      <c r="H222" s="129">
        <v>1</v>
      </c>
      <c r="I222" s="130"/>
      <c r="J222" s="130">
        <f>ROUND(I222*H222,2)</f>
        <v>0</v>
      </c>
      <c r="K222" s="131"/>
      <c r="L222" s="28"/>
      <c r="M222" s="132" t="s">
        <v>1</v>
      </c>
      <c r="N222" s="133" t="s">
        <v>34</v>
      </c>
      <c r="O222" s="134">
        <v>0</v>
      </c>
      <c r="P222" s="134">
        <f>O222*H222</f>
        <v>0</v>
      </c>
      <c r="Q222" s="134">
        <v>0</v>
      </c>
      <c r="R222" s="134">
        <f>Q222*H222</f>
        <v>0</v>
      </c>
      <c r="S222" s="134">
        <v>0</v>
      </c>
      <c r="T222" s="135">
        <f>S222*H222</f>
        <v>0</v>
      </c>
      <c r="AR222" s="136" t="s">
        <v>260</v>
      </c>
      <c r="AT222" s="136" t="s">
        <v>116</v>
      </c>
      <c r="AU222" s="136" t="s">
        <v>79</v>
      </c>
      <c r="AY222" s="16" t="s">
        <v>113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16" t="s">
        <v>77</v>
      </c>
      <c r="BK222" s="137">
        <f>ROUND(I222*H222,2)</f>
        <v>0</v>
      </c>
      <c r="BL222" s="16" t="s">
        <v>260</v>
      </c>
      <c r="BM222" s="136" t="s">
        <v>261</v>
      </c>
    </row>
    <row r="223" spans="2:65" s="14" customFormat="1">
      <c r="B223" s="161"/>
      <c r="D223" s="139" t="s">
        <v>122</v>
      </c>
      <c r="E223" s="162" t="s">
        <v>1</v>
      </c>
      <c r="F223" s="163" t="s">
        <v>262</v>
      </c>
      <c r="H223" s="162" t="s">
        <v>1</v>
      </c>
      <c r="L223" s="161"/>
      <c r="M223" s="164"/>
      <c r="T223" s="165"/>
      <c r="AT223" s="162" t="s">
        <v>122</v>
      </c>
      <c r="AU223" s="162" t="s">
        <v>79</v>
      </c>
      <c r="AV223" s="14" t="s">
        <v>77</v>
      </c>
      <c r="AW223" s="14" t="s">
        <v>26</v>
      </c>
      <c r="AX223" s="14" t="s">
        <v>69</v>
      </c>
      <c r="AY223" s="162" t="s">
        <v>113</v>
      </c>
    </row>
    <row r="224" spans="2:65" s="12" customFormat="1">
      <c r="B224" s="138"/>
      <c r="D224" s="139" t="s">
        <v>122</v>
      </c>
      <c r="E224" s="140" t="s">
        <v>1</v>
      </c>
      <c r="F224" s="141" t="s">
        <v>77</v>
      </c>
      <c r="H224" s="142">
        <v>1</v>
      </c>
      <c r="L224" s="138"/>
      <c r="M224" s="143"/>
      <c r="T224" s="144"/>
      <c r="AT224" s="140" t="s">
        <v>122</v>
      </c>
      <c r="AU224" s="140" t="s">
        <v>79</v>
      </c>
      <c r="AV224" s="12" t="s">
        <v>79</v>
      </c>
      <c r="AW224" s="12" t="s">
        <v>26</v>
      </c>
      <c r="AX224" s="12" t="s">
        <v>69</v>
      </c>
      <c r="AY224" s="140" t="s">
        <v>113</v>
      </c>
    </row>
    <row r="225" spans="2:65" s="13" customFormat="1">
      <c r="B225" s="145"/>
      <c r="D225" s="139" t="s">
        <v>122</v>
      </c>
      <c r="E225" s="146" t="s">
        <v>1</v>
      </c>
      <c r="F225" s="147" t="s">
        <v>124</v>
      </c>
      <c r="H225" s="148">
        <v>1</v>
      </c>
      <c r="L225" s="145"/>
      <c r="M225" s="149"/>
      <c r="T225" s="150"/>
      <c r="AT225" s="146" t="s">
        <v>122</v>
      </c>
      <c r="AU225" s="146" t="s">
        <v>79</v>
      </c>
      <c r="AV225" s="13" t="s">
        <v>125</v>
      </c>
      <c r="AW225" s="13" t="s">
        <v>26</v>
      </c>
      <c r="AX225" s="13" t="s">
        <v>77</v>
      </c>
      <c r="AY225" s="146" t="s">
        <v>113</v>
      </c>
    </row>
    <row r="226" spans="2:65" s="11" customFormat="1" ht="22.9" customHeight="1">
      <c r="B226" s="113"/>
      <c r="D226" s="114" t="s">
        <v>68</v>
      </c>
      <c r="E226" s="122" t="s">
        <v>263</v>
      </c>
      <c r="F226" s="122" t="s">
        <v>264</v>
      </c>
      <c r="J226" s="123">
        <f>BK226</f>
        <v>0</v>
      </c>
      <c r="L226" s="113"/>
      <c r="M226" s="117"/>
      <c r="P226" s="118">
        <f>P227</f>
        <v>0</v>
      </c>
      <c r="R226" s="118">
        <f>R227</f>
        <v>0</v>
      </c>
      <c r="T226" s="119">
        <f>T227</f>
        <v>0</v>
      </c>
      <c r="AR226" s="114" t="s">
        <v>141</v>
      </c>
      <c r="AT226" s="120" t="s">
        <v>68</v>
      </c>
      <c r="AU226" s="120" t="s">
        <v>77</v>
      </c>
      <c r="AY226" s="114" t="s">
        <v>113</v>
      </c>
      <c r="BK226" s="121">
        <f>BK227</f>
        <v>0</v>
      </c>
    </row>
    <row r="227" spans="2:65" s="1" customFormat="1" ht="16.5" customHeight="1">
      <c r="B227" s="124"/>
      <c r="C227" s="125" t="s">
        <v>265</v>
      </c>
      <c r="D227" s="125" t="s">
        <v>116</v>
      </c>
      <c r="E227" s="126" t="s">
        <v>266</v>
      </c>
      <c r="F227" s="127" t="s">
        <v>264</v>
      </c>
      <c r="G227" s="128" t="s">
        <v>160</v>
      </c>
      <c r="H227" s="129">
        <v>1</v>
      </c>
      <c r="I227" s="130"/>
      <c r="J227" s="130">
        <f>ROUND(I227*H227,2)</f>
        <v>0</v>
      </c>
      <c r="K227" s="131"/>
      <c r="L227" s="28"/>
      <c r="M227" s="132" t="s">
        <v>1</v>
      </c>
      <c r="N227" s="133" t="s">
        <v>34</v>
      </c>
      <c r="O227" s="134">
        <v>0</v>
      </c>
      <c r="P227" s="134">
        <f>O227*H227</f>
        <v>0</v>
      </c>
      <c r="Q227" s="134">
        <v>0</v>
      </c>
      <c r="R227" s="134">
        <f>Q227*H227</f>
        <v>0</v>
      </c>
      <c r="S227" s="134">
        <v>0</v>
      </c>
      <c r="T227" s="135">
        <f>S227*H227</f>
        <v>0</v>
      </c>
      <c r="AR227" s="136" t="s">
        <v>260</v>
      </c>
      <c r="AT227" s="136" t="s">
        <v>116</v>
      </c>
      <c r="AU227" s="136" t="s">
        <v>79</v>
      </c>
      <c r="AY227" s="16" t="s">
        <v>113</v>
      </c>
      <c r="BE227" s="137">
        <f>IF(N227="základní",J227,0)</f>
        <v>0</v>
      </c>
      <c r="BF227" s="137">
        <f>IF(N227="snížená",J227,0)</f>
        <v>0</v>
      </c>
      <c r="BG227" s="137">
        <f>IF(N227="zákl. přenesená",J227,0)</f>
        <v>0</v>
      </c>
      <c r="BH227" s="137">
        <f>IF(N227="sníž. přenesená",J227,0)</f>
        <v>0</v>
      </c>
      <c r="BI227" s="137">
        <f>IF(N227="nulová",J227,0)</f>
        <v>0</v>
      </c>
      <c r="BJ227" s="16" t="s">
        <v>77</v>
      </c>
      <c r="BK227" s="137">
        <f>ROUND(I227*H227,2)</f>
        <v>0</v>
      </c>
      <c r="BL227" s="16" t="s">
        <v>260</v>
      </c>
      <c r="BM227" s="136" t="s">
        <v>267</v>
      </c>
    </row>
    <row r="228" spans="2:65" s="11" customFormat="1" ht="22.9" customHeight="1">
      <c r="B228" s="113"/>
      <c r="D228" s="114" t="s">
        <v>68</v>
      </c>
      <c r="E228" s="122" t="s">
        <v>268</v>
      </c>
      <c r="F228" s="122" t="s">
        <v>269</v>
      </c>
      <c r="J228" s="123">
        <f>BK228</f>
        <v>0</v>
      </c>
      <c r="L228" s="113"/>
      <c r="M228" s="117"/>
      <c r="P228" s="118">
        <f>P229</f>
        <v>0</v>
      </c>
      <c r="R228" s="118">
        <f>R229</f>
        <v>0</v>
      </c>
      <c r="T228" s="119">
        <f>T229</f>
        <v>0</v>
      </c>
      <c r="AR228" s="114" t="s">
        <v>141</v>
      </c>
      <c r="AT228" s="120" t="s">
        <v>68</v>
      </c>
      <c r="AU228" s="120" t="s">
        <v>77</v>
      </c>
      <c r="AY228" s="114" t="s">
        <v>113</v>
      </c>
      <c r="BK228" s="121">
        <f>BK229</f>
        <v>0</v>
      </c>
    </row>
    <row r="229" spans="2:65" s="1" customFormat="1" ht="16.5" customHeight="1">
      <c r="B229" s="124"/>
      <c r="C229" s="125" t="s">
        <v>270</v>
      </c>
      <c r="D229" s="125" t="s">
        <v>116</v>
      </c>
      <c r="E229" s="126" t="s">
        <v>271</v>
      </c>
      <c r="F229" s="127" t="s">
        <v>272</v>
      </c>
      <c r="G229" s="128" t="s">
        <v>160</v>
      </c>
      <c r="H229" s="129">
        <v>1</v>
      </c>
      <c r="I229" s="130"/>
      <c r="J229" s="130">
        <f>ROUND(I229*H229,2)</f>
        <v>0</v>
      </c>
      <c r="K229" s="131"/>
      <c r="L229" s="28"/>
      <c r="M229" s="166" t="s">
        <v>1</v>
      </c>
      <c r="N229" s="167" t="s">
        <v>34</v>
      </c>
      <c r="O229" s="168">
        <v>0</v>
      </c>
      <c r="P229" s="168">
        <f>O229*H229</f>
        <v>0</v>
      </c>
      <c r="Q229" s="168">
        <v>0</v>
      </c>
      <c r="R229" s="168">
        <f>Q229*H229</f>
        <v>0</v>
      </c>
      <c r="S229" s="168">
        <v>0</v>
      </c>
      <c r="T229" s="169">
        <f>S229*H229</f>
        <v>0</v>
      </c>
      <c r="AR229" s="136" t="s">
        <v>260</v>
      </c>
      <c r="AT229" s="136" t="s">
        <v>116</v>
      </c>
      <c r="AU229" s="136" t="s">
        <v>79</v>
      </c>
      <c r="AY229" s="16" t="s">
        <v>113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6" t="s">
        <v>77</v>
      </c>
      <c r="BK229" s="137">
        <f>ROUND(I229*H229,2)</f>
        <v>0</v>
      </c>
      <c r="BL229" s="16" t="s">
        <v>260</v>
      </c>
      <c r="BM229" s="136" t="s">
        <v>273</v>
      </c>
    </row>
    <row r="230" spans="2:65" s="1" customFormat="1" ht="6.95" customHeight="1">
      <c r="B230" s="40"/>
      <c r="C230" s="41"/>
      <c r="D230" s="41"/>
      <c r="E230" s="41"/>
      <c r="F230" s="41"/>
      <c r="G230" s="41"/>
      <c r="H230" s="41"/>
      <c r="I230" s="41"/>
      <c r="J230" s="41"/>
      <c r="K230" s="41"/>
      <c r="L230" s="28"/>
    </row>
  </sheetData>
  <autoFilter ref="C125:K229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02 - Protipožární podhled...</vt:lpstr>
      <vt:lpstr>'02 - Protipožární podhled...'!Názvy_tisku</vt:lpstr>
      <vt:lpstr>'Rekapitulace stavby'!Názvy_tisku</vt:lpstr>
      <vt:lpstr>'02 - Protipožární podhled...'!Oblast_tisku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Pučok</dc:creator>
  <cp:lastModifiedBy>Michal Mariánek</cp:lastModifiedBy>
  <dcterms:created xsi:type="dcterms:W3CDTF">2025-04-07T11:32:51Z</dcterms:created>
  <dcterms:modified xsi:type="dcterms:W3CDTF">2026-01-26T12:43:31Z</dcterms:modified>
</cp:coreProperties>
</file>